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55" yWindow="65476" windowWidth="19320" windowHeight="11580" activeTab="0"/>
  </bookViews>
  <sheets>
    <sheet name="tab4.1_LA_ens " sheetId="1" r:id="rId1"/>
    <sheet name="tab4.2_ avanc_Ens " sheetId="2" r:id="rId2"/>
    <sheet name="tab4.3 _tab 4. pers dir_insp " sheetId="3" r:id="rId3"/>
    <sheet name="tab 4.5_LA_ATSS " sheetId="4" r:id="rId4"/>
    <sheet name="tab 4.6_avancadm " sheetId="5" r:id="rId5"/>
    <sheet name="tab 4.7 __avanc sociaux " sheetId="6" r:id="rId6"/>
    <sheet name="tab 4.8 _avanctechn" sheetId="7" r:id="rId7"/>
    <sheet name="Feuil1" sheetId="8" r:id="rId8"/>
  </sheets>
  <definedNames/>
  <calcPr fullCalcOnLoad="1"/>
</workbook>
</file>

<file path=xl/sharedStrings.xml><?xml version="1.0" encoding="utf-8"?>
<sst xmlns="http://schemas.openxmlformats.org/spreadsheetml/2006/main" count="164" uniqueCount="91">
  <si>
    <t>Nombre de promus</t>
  </si>
  <si>
    <t>% femmes</t>
  </si>
  <si>
    <t>Age moyen</t>
  </si>
  <si>
    <t>Corps d'accès</t>
  </si>
  <si>
    <t>Professeurs des écoles</t>
  </si>
  <si>
    <t>Agrégés</t>
  </si>
  <si>
    <t>Certifiés</t>
  </si>
  <si>
    <t>PEPS</t>
  </si>
  <si>
    <t xml:space="preserve">Avancement au grade supérieur </t>
  </si>
  <si>
    <t>HC des professeurs des écoles</t>
  </si>
  <si>
    <t>HC des professeurs agrégés</t>
  </si>
  <si>
    <t>HC des professeurs certifiés</t>
  </si>
  <si>
    <t>HC des professeurs d'éducation physique et sportive</t>
  </si>
  <si>
    <t>HC des chargés d'enseignement d'EPS</t>
  </si>
  <si>
    <t>Classe exceptionnelle des chargés d'enseignement d'EPS</t>
  </si>
  <si>
    <t>HC des professeurs d'ens. général de collège</t>
  </si>
  <si>
    <t>Total second degré</t>
  </si>
  <si>
    <t>Classe exceptionnelle des PEGC</t>
  </si>
  <si>
    <t xml:space="preserve">HC des conseillers principaux d'éducation </t>
  </si>
  <si>
    <t>Pour les DCIO, le % de promus est rapporté au nombre de candidats</t>
  </si>
  <si>
    <t>Directeurs des centres d'information et d'orientation</t>
  </si>
  <si>
    <t>HC = Hors classe</t>
  </si>
  <si>
    <t xml:space="preserve">% de promus /promouvables </t>
  </si>
  <si>
    <t>Total</t>
  </si>
  <si>
    <t xml:space="preserve">Nombre de promus </t>
  </si>
  <si>
    <t>Adjoints techniques des établissements d'enseignement P1</t>
  </si>
  <si>
    <t>Adjoints techniques des établissements d'enseignement P2</t>
  </si>
  <si>
    <t>Adjoints techniques des établissements d'enseignement C1</t>
  </si>
  <si>
    <r>
      <t>Médecins 1</t>
    </r>
    <r>
      <rPr>
        <vertAlign val="superscript"/>
        <sz val="8"/>
        <rFont val="Arial"/>
        <family val="2"/>
      </rPr>
      <t xml:space="preserve">re </t>
    </r>
    <r>
      <rPr>
        <sz val="8"/>
        <rFont val="Arial"/>
        <family val="2"/>
      </rPr>
      <t>classe</t>
    </r>
  </si>
  <si>
    <t>Assistants sociaux principaux</t>
  </si>
  <si>
    <t>Infirmers hors classe</t>
  </si>
  <si>
    <t>Infirmiers classe supérieure</t>
  </si>
  <si>
    <t>Echelon spécial attachés hors-classe</t>
  </si>
  <si>
    <t>Attachés hors-classe</t>
  </si>
  <si>
    <t>Attachés principaux</t>
  </si>
  <si>
    <r>
      <t>Personnels de direction 2</t>
    </r>
    <r>
      <rPr>
        <vertAlign val="superscript"/>
        <sz val="8"/>
        <rFont val="Arial"/>
        <family val="2"/>
      </rPr>
      <t>e</t>
    </r>
    <r>
      <rPr>
        <sz val="8"/>
        <rFont val="Arial"/>
        <family val="2"/>
      </rPr>
      <t xml:space="preserve"> classe</t>
    </r>
  </si>
  <si>
    <t>Inspecteurs de l'éducation nationale (IEN)</t>
  </si>
  <si>
    <t>Inspecteurs acad.et insp. pédagogiques régionaux</t>
  </si>
  <si>
    <t>Personnels de direction hors classe</t>
  </si>
  <si>
    <r>
      <t>Personnels de direction 1</t>
    </r>
    <r>
      <rPr>
        <vertAlign val="superscript"/>
        <sz val="8"/>
        <rFont val="Arial"/>
        <family val="2"/>
      </rPr>
      <t>re</t>
    </r>
    <r>
      <rPr>
        <sz val="8"/>
        <rFont val="Arial"/>
        <family val="2"/>
      </rPr>
      <t xml:space="preserve"> classe</t>
    </r>
  </si>
  <si>
    <t>Hors classe des inspecteurs de l'éducation nationale</t>
  </si>
  <si>
    <t>Hors classe des inspecteurs IA-IPR</t>
  </si>
  <si>
    <t>Source : MENESR DGRH E2-2, DGRH E2-3</t>
  </si>
  <si>
    <t>Tableau 4.3 - Liste d’aptitude des personnels de direction et d’inspection</t>
  </si>
  <si>
    <r>
      <t>Tableau 4.1 - Liste d’aptitude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t>
    </r>
  </si>
  <si>
    <t xml:space="preserve">
Pour les certifiés et les professeurs d'éducation physique et sportive (PEPS), le nombre de promouvables correspond ici au nombre de candidats ayant été proposés par les recteurs.
Pour les agrégés, le nombre de promouvables correspond au nombre de candidats.</t>
  </si>
  <si>
    <r>
      <t>Tableau 4.2 - Avancement au grade supérieur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t>
    </r>
  </si>
  <si>
    <t>Source : MENESR  DGRH C2-1</t>
  </si>
  <si>
    <t>HC des professeurs de lycée professionnel</t>
  </si>
  <si>
    <t>Tableau 4.8 - Avancement au grade supérieur des personnels techniques</t>
  </si>
  <si>
    <t>Tableau 4.7 - Avancement au grade supérieur des personnels sociaux et de santé</t>
  </si>
  <si>
    <t>Tableau 4.6 - Avancement au grade supérieur des personnels administratifs</t>
  </si>
  <si>
    <t>Tableau 4.5 - Liste d’aptitude des personnels administratifs</t>
  </si>
  <si>
    <t xml:space="preserve">% de femmes parmi les promouvables  </t>
  </si>
  <si>
    <t>Age moyen des femmes promues</t>
  </si>
  <si>
    <t>Saenes</t>
  </si>
  <si>
    <t xml:space="preserve">Saenes classe exceptionnelle </t>
  </si>
  <si>
    <t>Saenes classe supérieure</t>
  </si>
  <si>
    <t>Adjaenes P1</t>
  </si>
  <si>
    <t>Adjaenes P2</t>
  </si>
  <si>
    <t>Adjaenes 1 C</t>
  </si>
  <si>
    <t>/</t>
  </si>
  <si>
    <t>n.d</t>
  </si>
  <si>
    <t>nd</t>
  </si>
  <si>
    <r>
      <t xml:space="preserve">% de promus /promouvables </t>
    </r>
    <r>
      <rPr>
        <b/>
        <sz val="8"/>
        <color indexed="9"/>
        <rFont val="Calibri"/>
        <family val="2"/>
      </rPr>
      <t>1</t>
    </r>
    <r>
      <rPr>
        <b/>
        <sz val="8"/>
        <color indexed="9"/>
        <rFont val="Arial"/>
        <family val="2"/>
      </rPr>
      <t xml:space="preserve"> </t>
    </r>
  </si>
  <si>
    <t>Source : MENESR DGRH B2-1 et B2-3</t>
  </si>
  <si>
    <r>
      <rPr>
        <b/>
        <sz val="8"/>
        <rFont val="Arial"/>
        <family val="2"/>
      </rPr>
      <t>1.</t>
    </r>
    <r>
      <rPr>
        <sz val="8"/>
        <rFont val="Arial"/>
        <family val="2"/>
      </rPr>
      <t xml:space="preserve"> Le nombre de promus est susceptible d'évoluer à la marge selon la date à laquelles les académies envoient les informations.</t>
    </r>
  </si>
  <si>
    <t>AAE</t>
  </si>
  <si>
    <t>Aucune femme promue</t>
  </si>
  <si>
    <t>94,2</t>
  </si>
  <si>
    <t>Personnels de direction 2e classe (liste d'aptitude spécifique dir EREA et ERPD)</t>
  </si>
  <si>
    <t>Il n'y a plus de liste d'aptitude d'accès au corps des IA-IPR du fait de l'échelon spécial des IEN HORS CLASSE</t>
  </si>
  <si>
    <t xml:space="preserve">                          </t>
  </si>
  <si>
    <t>Professeurs de chaire supérieure</t>
  </si>
  <si>
    <t xml:space="preserve">Lecture: pour les corps des professeurs agrégés, des professeurs certifiés, des PEPS, des PLP et des CPE depuis 2013, le taux de promotion à la hors-classe est fixé par arrêté à 7%. Pour les corps des chargés d'enseignement d'EPS et des PEGC, le taux de promotion à la hors classe est fixé par arrêté à 7%. </t>
  </si>
  <si>
    <t>1. Y compris les techniciens de laboratoire les adjoints techniques en 2010 (170 promus) et 2011 (175).</t>
  </si>
  <si>
    <t xml:space="preserve">Source : MENESR DGRH C2-1 </t>
  </si>
  <si>
    <t>Source : MENSR DGRH B2-1, B2-3</t>
  </si>
  <si>
    <t>(1) Pour les professeurs des écoles le calcul (DEPP) se fonde sur les effectifs d'instituteurs au 31 janvier 2016 (4588).</t>
  </si>
  <si>
    <r>
      <t xml:space="preserve">11480 </t>
    </r>
    <r>
      <rPr>
        <sz val="8"/>
        <rFont val="Calibri"/>
        <family val="2"/>
      </rPr>
      <t>1</t>
    </r>
  </si>
  <si>
    <r>
      <t xml:space="preserve">% de promus /promouvables </t>
    </r>
    <r>
      <rPr>
        <b/>
        <sz val="8"/>
        <color indexed="9"/>
        <rFont val="Calibri"/>
        <family val="2"/>
      </rPr>
      <t>1</t>
    </r>
  </si>
  <si>
    <r>
      <t>20</t>
    </r>
    <r>
      <rPr>
        <vertAlign val="superscript"/>
        <sz val="8"/>
        <rFont val="Arial"/>
        <family val="2"/>
      </rPr>
      <t xml:space="preserve"> (1)</t>
    </r>
  </si>
  <si>
    <r>
      <t xml:space="preserve">9 </t>
    </r>
    <r>
      <rPr>
        <vertAlign val="superscript"/>
        <sz val="8"/>
        <rFont val="Arial"/>
        <family val="2"/>
      </rPr>
      <t>(2)</t>
    </r>
  </si>
  <si>
    <t>1 - Accès à l'échelon spécial : le taux (20%) s'applique aux effectifs du grade AAEHC</t>
  </si>
  <si>
    <t>2 -  Accès au grade AAEHC : le taux (9%) s'applique aux effectifs du corps en position d'activité ou de détachement</t>
  </si>
  <si>
    <t>% de promus /promouvables</t>
  </si>
  <si>
    <t xml:space="preserve">% de promus/promouvables </t>
  </si>
  <si>
    <t>Echelon spécial des inspecteurs de l'Education nationale</t>
  </si>
  <si>
    <t>Echelon spécial des inspecteurs IA-IPR</t>
  </si>
  <si>
    <t>Avancement aux grades supérieurs des personnels de direction et aux échelons spéciaux des IEN et des IA-IPR</t>
  </si>
  <si>
    <t>© DEPP</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</si>
</sst>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2">
    <font>
      <sz val="10"/>
      <name val="Arial"/>
      <family val="2"/>
    </font>
    <font>
      <sz val="11"/>
      <color indexed="8"/>
      <name val="Calibri"/>
      <family val="2"/>
    </font>
    <font>
      <b/>
      <sz val="10"/>
      <name val="Arial"/>
      <family val="2"/>
    </font>
    <font>
      <b/>
      <vertAlign val="superscript"/>
      <sz val="10"/>
      <name val="Arial"/>
      <family val="2"/>
    </font>
    <font>
      <b/>
      <sz val="8"/>
      <color indexed="9"/>
      <name val="Arial"/>
      <family val="2"/>
    </font>
    <font>
      <b/>
      <sz val="8"/>
      <name val="Arial"/>
      <family val="2"/>
    </font>
    <font>
      <sz val="8"/>
      <name val="Arial"/>
      <family val="2"/>
    </font>
    <font>
      <i/>
      <sz val="8"/>
      <name val="Arial"/>
      <family val="2"/>
    </font>
    <font>
      <vertAlign val="superscript"/>
      <sz val="8"/>
      <name val="Arial"/>
      <family val="2"/>
    </font>
    <font>
      <i/>
      <sz val="10"/>
      <name val="Arial"/>
      <family val="2"/>
    </font>
    <font>
      <b/>
      <sz val="8"/>
      <color indexed="9"/>
      <name val="Calibri"/>
      <family val="2"/>
    </font>
    <font>
      <sz val="8"/>
      <name val="Calibri"/>
      <family val="2"/>
    </font>
    <font>
      <sz val="8"/>
      <color indexed="8"/>
      <name val="Arial"/>
      <family val="2"/>
    </font>
    <font>
      <sz val="10"/>
      <color indexed="9"/>
      <name val="Arial"/>
      <family val="2"/>
    </font>
    <font>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0"/>
      <name val="Arial"/>
      <family val="2"/>
    </font>
    <font>
      <sz val="10"/>
      <color theme="0"/>
      <name val="Arial"/>
      <family val="2"/>
    </font>
    <font>
      <sz val="8"/>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9"/>
        <bgColor indexed="64"/>
      </patternFill>
    </fill>
    <fill>
      <patternFill patternType="solid">
        <fgColor indexed="9"/>
        <bgColor indexed="64"/>
      </patternFill>
    </fill>
    <fill>
      <patternFill patternType="solid">
        <fgColor theme="0"/>
        <bgColor indexed="64"/>
      </patternFill>
    </fill>
    <fill>
      <patternFill patternType="solid">
        <fgColor rgb="FF33CCCC"/>
        <bgColor indexed="64"/>
      </patternFill>
    </fill>
    <fill>
      <patternFill patternType="solid">
        <fgColor rgb="FFFF6600"/>
        <bgColor indexed="64"/>
      </patternFill>
    </fill>
    <fill>
      <patternFill patternType="solid">
        <fgColor rgb="FFFF9933"/>
        <bgColor indexed="64"/>
      </patternFill>
    </fill>
    <fill>
      <patternFill patternType="solid">
        <fgColor theme="0" tint="-0.1499900072813034"/>
        <bgColor indexed="64"/>
      </patternFill>
    </fill>
    <fill>
      <patternFill patternType="solid">
        <fgColor indexed="52"/>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thin"/>
      <bottom style="thin"/>
    </border>
    <border>
      <left style="thin"/>
      <right style="thin"/>
      <top/>
      <bottom/>
    </border>
    <border>
      <left style="thin"/>
      <right/>
      <top/>
      <bottom/>
    </border>
    <border>
      <left style="thin"/>
      <right/>
      <top style="thin"/>
      <bottom style="thin"/>
    </border>
    <border>
      <left style="thin"/>
      <right style="thin"/>
      <top style="thin"/>
      <bottom/>
    </border>
    <border>
      <left style="thin"/>
      <right style="thin"/>
      <top/>
      <bottom style="thin"/>
    </border>
    <border>
      <left style="thin"/>
      <right style="thin"/>
      <top style="hair"/>
      <bottom/>
    </border>
    <border>
      <left/>
      <right/>
      <top style="thin"/>
      <bottom style="thin"/>
    </border>
    <border>
      <left style="thin"/>
      <right/>
      <top/>
      <bottom style="thin"/>
    </border>
    <border>
      <left/>
      <right style="thin"/>
      <top style="thin"/>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214">
    <xf numFmtId="0" fontId="0" fillId="0" borderId="0" xfId="0" applyAlignment="1">
      <alignment/>
    </xf>
    <xf numFmtId="0" fontId="2" fillId="0" borderId="0" xfId="0" applyFont="1" applyFill="1" applyAlignment="1">
      <alignment/>
    </xf>
    <xf numFmtId="0" fontId="5" fillId="0" borderId="10" xfId="0" applyFont="1" applyFill="1" applyBorder="1" applyAlignment="1">
      <alignment/>
    </xf>
    <xf numFmtId="3" fontId="6" fillId="0" borderId="10" xfId="0" applyNumberFormat="1" applyFont="1" applyFill="1" applyBorder="1" applyAlignment="1">
      <alignment horizontal="right"/>
    </xf>
    <xf numFmtId="0" fontId="5" fillId="0" borderId="11" xfId="0" applyFont="1" applyFill="1" applyBorder="1" applyAlignment="1">
      <alignment/>
    </xf>
    <xf numFmtId="0" fontId="6" fillId="0" borderId="11" xfId="0" applyFont="1" applyFill="1" applyBorder="1" applyAlignment="1">
      <alignment horizontal="right"/>
    </xf>
    <xf numFmtId="0" fontId="5" fillId="0" borderId="12" xfId="0" applyFont="1" applyFill="1" applyBorder="1" applyAlignment="1">
      <alignment/>
    </xf>
    <xf numFmtId="0" fontId="6" fillId="0" borderId="12" xfId="0" applyFont="1" applyFill="1" applyBorder="1" applyAlignment="1">
      <alignment horizontal="right"/>
    </xf>
    <xf numFmtId="0" fontId="2" fillId="0" borderId="0" xfId="0" applyFont="1" applyAlignment="1">
      <alignment/>
    </xf>
    <xf numFmtId="0" fontId="6" fillId="0" borderId="0" xfId="0" applyFont="1" applyAlignment="1">
      <alignment horizontal="right"/>
    </xf>
    <xf numFmtId="0" fontId="6" fillId="0" borderId="0" xfId="0" applyFont="1" applyBorder="1" applyAlignment="1">
      <alignment horizontal="right"/>
    </xf>
    <xf numFmtId="0" fontId="6" fillId="0" borderId="0" xfId="0" applyFont="1" applyBorder="1" applyAlignment="1">
      <alignment horizontal="center"/>
    </xf>
    <xf numFmtId="0" fontId="6" fillId="0" borderId="13" xfId="0" applyFont="1" applyBorder="1" applyAlignment="1">
      <alignment/>
    </xf>
    <xf numFmtId="3" fontId="6" fillId="0" borderId="13" xfId="0" applyNumberFormat="1" applyFont="1" applyBorder="1" applyAlignment="1">
      <alignment horizontal="right"/>
    </xf>
    <xf numFmtId="0" fontId="6" fillId="0" borderId="13" xfId="0" applyFont="1" applyBorder="1" applyAlignment="1">
      <alignment horizontal="left"/>
    </xf>
    <xf numFmtId="3" fontId="6" fillId="0" borderId="13" xfId="0" applyNumberFormat="1" applyFont="1" applyFill="1" applyBorder="1" applyAlignment="1">
      <alignment horizontal="right"/>
    </xf>
    <xf numFmtId="0" fontId="6" fillId="0" borderId="13" xfId="0" applyFont="1" applyBorder="1" applyAlignment="1">
      <alignment horizontal="left" wrapText="1"/>
    </xf>
    <xf numFmtId="0" fontId="7" fillId="0" borderId="0" xfId="0" applyFont="1" applyAlignment="1">
      <alignment horizontal="left"/>
    </xf>
    <xf numFmtId="0" fontId="7" fillId="0" borderId="0" xfId="0" applyFont="1" applyFill="1" applyBorder="1" applyAlignment="1">
      <alignment/>
    </xf>
    <xf numFmtId="0" fontId="6" fillId="0" borderId="0" xfId="0" applyFont="1" applyAlignment="1">
      <alignment horizontal="left"/>
    </xf>
    <xf numFmtId="0" fontId="6" fillId="0" borderId="13" xfId="0" applyFont="1" applyBorder="1" applyAlignment="1">
      <alignment horizontal="center" vertical="center"/>
    </xf>
    <xf numFmtId="0" fontId="6" fillId="0" borderId="0" xfId="0" applyFont="1" applyAlignment="1">
      <alignment/>
    </xf>
    <xf numFmtId="0" fontId="4" fillId="33" borderId="14" xfId="0" applyFont="1" applyFill="1" applyBorder="1" applyAlignment="1">
      <alignment horizontal="left" vertical="center" wrapText="1"/>
    </xf>
    <xf numFmtId="165" fontId="7" fillId="34" borderId="0" xfId="0" applyNumberFormat="1" applyFont="1" applyFill="1" applyAlignment="1">
      <alignment horizontal="left"/>
    </xf>
    <xf numFmtId="3" fontId="5" fillId="34" borderId="0" xfId="0" applyNumberFormat="1" applyFont="1" applyFill="1" applyBorder="1" applyAlignment="1">
      <alignment horizontal="right"/>
    </xf>
    <xf numFmtId="0" fontId="5" fillId="0" borderId="0" xfId="0" applyFont="1" applyAlignment="1">
      <alignment/>
    </xf>
    <xf numFmtId="0" fontId="6" fillId="34" borderId="0" xfId="0" applyFont="1" applyFill="1" applyAlignment="1">
      <alignment horizontal="right"/>
    </xf>
    <xf numFmtId="0" fontId="6" fillId="34" borderId="15" xfId="0" applyFont="1" applyFill="1" applyBorder="1" applyAlignment="1">
      <alignment horizontal="left" vertical="center" wrapText="1"/>
    </xf>
    <xf numFmtId="0" fontId="0" fillId="35" borderId="0" xfId="0" applyFill="1" applyAlignment="1">
      <alignment/>
    </xf>
    <xf numFmtId="0" fontId="6" fillId="34" borderId="13" xfId="0" applyFont="1" applyFill="1" applyBorder="1" applyAlignment="1">
      <alignment horizontal="right"/>
    </xf>
    <xf numFmtId="0" fontId="6" fillId="35" borderId="13" xfId="0" applyFont="1" applyFill="1" applyBorder="1" applyAlignment="1">
      <alignment/>
    </xf>
    <xf numFmtId="0" fontId="6" fillId="0" borderId="13" xfId="0" applyFont="1" applyFill="1" applyBorder="1" applyAlignment="1">
      <alignment horizontal="right"/>
    </xf>
    <xf numFmtId="0" fontId="6" fillId="35" borderId="13" xfId="0" applyFont="1" applyFill="1" applyBorder="1" applyAlignment="1">
      <alignment horizontal="right"/>
    </xf>
    <xf numFmtId="3" fontId="6" fillId="35" borderId="13" xfId="0" applyNumberFormat="1" applyFont="1" applyFill="1" applyBorder="1" applyAlignment="1">
      <alignment horizontal="right"/>
    </xf>
    <xf numFmtId="3" fontId="6" fillId="35" borderId="13" xfId="53" applyNumberFormat="1" applyFont="1" applyFill="1" applyBorder="1" applyAlignment="1">
      <alignment horizontal="right"/>
    </xf>
    <xf numFmtId="3" fontId="6" fillId="0" borderId="16" xfId="0" applyNumberFormat="1" applyFont="1" applyBorder="1" applyAlignment="1">
      <alignment horizontal="right"/>
    </xf>
    <xf numFmtId="165" fontId="6" fillId="0" borderId="0" xfId="0" applyNumberFormat="1" applyFont="1" applyAlignment="1">
      <alignment/>
    </xf>
    <xf numFmtId="0" fontId="7" fillId="0" borderId="0" xfId="0" applyFont="1" applyAlignment="1">
      <alignment/>
    </xf>
    <xf numFmtId="0" fontId="7" fillId="0" borderId="0" xfId="0" applyFont="1" applyAlignment="1">
      <alignment horizontal="right"/>
    </xf>
    <xf numFmtId="0" fontId="4" fillId="33" borderId="17" xfId="0" applyFont="1" applyFill="1" applyBorder="1" applyAlignment="1">
      <alignment horizontal="center" vertical="center" wrapText="1"/>
    </xf>
    <xf numFmtId="1" fontId="6" fillId="35" borderId="13" xfId="0" applyNumberFormat="1" applyFont="1" applyFill="1" applyBorder="1" applyAlignment="1">
      <alignment horizontal="right"/>
    </xf>
    <xf numFmtId="1" fontId="6" fillId="35" borderId="13" xfId="53" applyNumberFormat="1" applyFont="1" applyFill="1" applyBorder="1" applyAlignment="1">
      <alignment horizontal="right"/>
    </xf>
    <xf numFmtId="0" fontId="6" fillId="0" borderId="0" xfId="0" applyFont="1" applyFill="1" applyBorder="1" applyAlignment="1">
      <alignment/>
    </xf>
    <xf numFmtId="0" fontId="6" fillId="34" borderId="13" xfId="0" applyFont="1" applyFill="1" applyBorder="1" applyAlignment="1">
      <alignment horizontal="right" wrapText="1"/>
    </xf>
    <xf numFmtId="0" fontId="6" fillId="0" borderId="13" xfId="0" applyFont="1" applyBorder="1" applyAlignment="1">
      <alignment horizontal="right"/>
    </xf>
    <xf numFmtId="0" fontId="6" fillId="0" borderId="13" xfId="0" applyNumberFormat="1" applyFont="1" applyBorder="1" applyAlignment="1">
      <alignment horizontal="right"/>
    </xf>
    <xf numFmtId="0" fontId="4" fillId="36" borderId="18" xfId="0" applyFont="1" applyFill="1" applyBorder="1" applyAlignment="1">
      <alignment horizontal="center" vertical="center" wrapText="1"/>
    </xf>
    <xf numFmtId="0" fontId="4" fillId="36" borderId="13" xfId="0" applyFont="1" applyFill="1" applyBorder="1" applyAlignment="1">
      <alignment horizontal="right" vertical="center" wrapText="1"/>
    </xf>
    <xf numFmtId="0" fontId="4" fillId="36" borderId="13" xfId="0" applyFont="1" applyFill="1" applyBorder="1" applyAlignment="1">
      <alignment horizontal="center" vertical="center" wrapText="1"/>
    </xf>
    <xf numFmtId="1" fontId="6" fillId="0" borderId="13" xfId="0" applyNumberFormat="1" applyFont="1" applyBorder="1" applyAlignment="1">
      <alignment horizontal="center"/>
    </xf>
    <xf numFmtId="1" fontId="6" fillId="0" borderId="13" xfId="0" applyNumberFormat="1" applyFont="1" applyBorder="1" applyAlignment="1">
      <alignment horizontal="center" vertical="center"/>
    </xf>
    <xf numFmtId="0" fontId="6" fillId="0" borderId="13" xfId="0" applyFont="1" applyBorder="1" applyAlignment="1">
      <alignment vertical="center"/>
    </xf>
    <xf numFmtId="0" fontId="6" fillId="35" borderId="13" xfId="0" applyFont="1" applyFill="1" applyBorder="1" applyAlignment="1">
      <alignment/>
    </xf>
    <xf numFmtId="0" fontId="6" fillId="0" borderId="19" xfId="0" applyFont="1" applyFill="1" applyBorder="1" applyAlignment="1">
      <alignment horizontal="right"/>
    </xf>
    <xf numFmtId="1" fontId="6" fillId="35" borderId="17" xfId="53" applyNumberFormat="1" applyFont="1" applyFill="1" applyBorder="1" applyAlignment="1">
      <alignment horizontal="right"/>
    </xf>
    <xf numFmtId="3" fontId="6" fillId="0" borderId="13" xfId="0" applyNumberFormat="1" applyFont="1" applyFill="1" applyBorder="1" applyAlignment="1">
      <alignment/>
    </xf>
    <xf numFmtId="0" fontId="6" fillId="0" borderId="13" xfId="0" applyFont="1" applyFill="1" applyBorder="1" applyAlignment="1">
      <alignment/>
    </xf>
    <xf numFmtId="0" fontId="5" fillId="37" borderId="13" xfId="0" applyFont="1" applyFill="1" applyBorder="1" applyAlignment="1">
      <alignment horizontal="left" vertical="center" wrapText="1"/>
    </xf>
    <xf numFmtId="3" fontId="5" fillId="37" borderId="13" xfId="0" applyNumberFormat="1" applyFont="1" applyFill="1" applyBorder="1" applyAlignment="1">
      <alignment horizontal="right" vertical="center" wrapText="1"/>
    </xf>
    <xf numFmtId="3" fontId="5" fillId="37" borderId="13" xfId="0" applyNumberFormat="1" applyFont="1" applyFill="1" applyBorder="1" applyAlignment="1">
      <alignment/>
    </xf>
    <xf numFmtId="3" fontId="5" fillId="37" borderId="13" xfId="0" applyNumberFormat="1" applyFont="1" applyFill="1" applyBorder="1" applyAlignment="1">
      <alignment horizontal="right"/>
    </xf>
    <xf numFmtId="0" fontId="5" fillId="37" borderId="16" xfId="0" applyFont="1" applyFill="1" applyBorder="1" applyAlignment="1">
      <alignment horizontal="left"/>
    </xf>
    <xf numFmtId="0" fontId="5" fillId="37" borderId="13" xfId="0" applyFont="1" applyFill="1" applyBorder="1" applyAlignment="1">
      <alignment horizontal="right"/>
    </xf>
    <xf numFmtId="0" fontId="6" fillId="34"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48" fillId="35" borderId="13" xfId="0" applyFont="1" applyFill="1" applyBorder="1" applyAlignment="1">
      <alignment/>
    </xf>
    <xf numFmtId="3" fontId="6" fillId="35" borderId="13" xfId="0" applyNumberFormat="1" applyFont="1" applyFill="1" applyBorder="1" applyAlignment="1">
      <alignment/>
    </xf>
    <xf numFmtId="3" fontId="5" fillId="37" borderId="13" xfId="0" applyNumberFormat="1" applyFont="1" applyFill="1" applyBorder="1" applyAlignment="1">
      <alignment/>
    </xf>
    <xf numFmtId="165" fontId="5" fillId="37" borderId="13" xfId="0" applyNumberFormat="1" applyFont="1" applyFill="1" applyBorder="1" applyAlignment="1">
      <alignment/>
    </xf>
    <xf numFmtId="3" fontId="6" fillId="25" borderId="13" xfId="53" applyNumberFormat="1" applyFont="1" applyFill="1" applyBorder="1" applyAlignment="1">
      <alignment horizontal="right"/>
    </xf>
    <xf numFmtId="164" fontId="6" fillId="25" borderId="13" xfId="0" applyNumberFormat="1" applyFont="1" applyFill="1" applyBorder="1" applyAlignment="1">
      <alignment horizontal="right"/>
    </xf>
    <xf numFmtId="3" fontId="6" fillId="25" borderId="20" xfId="0" applyNumberFormat="1" applyFont="1" applyFill="1" applyBorder="1" applyAlignment="1">
      <alignment horizontal="right"/>
    </xf>
    <xf numFmtId="0" fontId="6" fillId="25" borderId="20" xfId="0" applyFont="1" applyFill="1" applyBorder="1" applyAlignment="1">
      <alignment/>
    </xf>
    <xf numFmtId="0" fontId="4" fillId="33" borderId="13" xfId="0" applyFont="1" applyFill="1" applyBorder="1" applyAlignment="1">
      <alignment horizontal="left" vertical="center" wrapText="1"/>
    </xf>
    <xf numFmtId="3" fontId="6" fillId="38" borderId="13" xfId="0" applyNumberFormat="1" applyFont="1" applyFill="1" applyBorder="1" applyAlignment="1">
      <alignment/>
    </xf>
    <xf numFmtId="0" fontId="6" fillId="38" borderId="13" xfId="0" applyFont="1" applyFill="1" applyBorder="1" applyAlignment="1">
      <alignment/>
    </xf>
    <xf numFmtId="0" fontId="5" fillId="25" borderId="18" xfId="0" applyFont="1" applyFill="1" applyBorder="1" applyAlignment="1">
      <alignment horizontal="left"/>
    </xf>
    <xf numFmtId="0" fontId="9" fillId="0" borderId="0" xfId="0" applyFont="1" applyAlignment="1">
      <alignment/>
    </xf>
    <xf numFmtId="0" fontId="0" fillId="0" borderId="0" xfId="0" applyBorder="1" applyAlignment="1">
      <alignment/>
    </xf>
    <xf numFmtId="0" fontId="5" fillId="0" borderId="19" xfId="0" applyFont="1" applyFill="1" applyBorder="1" applyAlignment="1">
      <alignment/>
    </xf>
    <xf numFmtId="0" fontId="5" fillId="0" borderId="13" xfId="0" applyFont="1" applyFill="1" applyBorder="1" applyAlignment="1">
      <alignment wrapText="1"/>
    </xf>
    <xf numFmtId="0" fontId="0" fillId="0" borderId="0" xfId="0" applyFont="1" applyAlignment="1">
      <alignment/>
    </xf>
    <xf numFmtId="0" fontId="49" fillId="36" borderId="13" xfId="0" applyFont="1" applyFill="1" applyBorder="1" applyAlignment="1">
      <alignment horizontal="center" vertical="center" wrapText="1"/>
    </xf>
    <xf numFmtId="1" fontId="4" fillId="33" borderId="16" xfId="0"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49" fillId="36" borderId="16" xfId="0" applyFont="1" applyFill="1" applyBorder="1" applyAlignment="1">
      <alignment horizontal="center" vertical="center" wrapText="1"/>
    </xf>
    <xf numFmtId="1" fontId="49" fillId="36" borderId="16" xfId="0" applyNumberFormat="1" applyFont="1" applyFill="1" applyBorder="1" applyAlignment="1">
      <alignment horizontal="center" vertical="center"/>
    </xf>
    <xf numFmtId="3" fontId="6" fillId="25" borderId="18" xfId="0" applyNumberFormat="1" applyFont="1" applyFill="1" applyBorder="1" applyAlignment="1">
      <alignment horizontal="right"/>
    </xf>
    <xf numFmtId="3" fontId="6" fillId="25" borderId="21" xfId="0" applyNumberFormat="1" applyFont="1" applyFill="1" applyBorder="1" applyAlignment="1">
      <alignment horizontal="right"/>
    </xf>
    <xf numFmtId="0" fontId="6" fillId="38" borderId="13" xfId="0" applyFont="1" applyFill="1" applyBorder="1" applyAlignment="1">
      <alignment horizontal="right" vertical="center"/>
    </xf>
    <xf numFmtId="165" fontId="6" fillId="38" borderId="13" xfId="0" applyNumberFormat="1" applyFont="1" applyFill="1" applyBorder="1" applyAlignment="1">
      <alignment horizontal="right" vertical="center"/>
    </xf>
    <xf numFmtId="1" fontId="6" fillId="38" borderId="13" xfId="0" applyNumberFormat="1" applyFont="1" applyFill="1" applyBorder="1" applyAlignment="1">
      <alignment horizontal="right" vertical="center"/>
    </xf>
    <xf numFmtId="0" fontId="6" fillId="38" borderId="16" xfId="0" applyFont="1" applyFill="1" applyBorder="1" applyAlignment="1">
      <alignment horizontal="right"/>
    </xf>
    <xf numFmtId="0" fontId="6" fillId="38" borderId="20" xfId="0" applyFont="1" applyFill="1" applyBorder="1" applyAlignment="1">
      <alignment horizontal="right"/>
    </xf>
    <xf numFmtId="1" fontId="6" fillId="38" borderId="22" xfId="53" applyNumberFormat="1" applyFont="1" applyFill="1" applyBorder="1" applyAlignment="1">
      <alignment horizontal="right"/>
    </xf>
    <xf numFmtId="0" fontId="6" fillId="35" borderId="13" xfId="0" applyFont="1" applyFill="1" applyBorder="1" applyAlignment="1">
      <alignment horizontal="center" vertical="center"/>
    </xf>
    <xf numFmtId="0" fontId="4" fillId="33" borderId="16" xfId="0" applyFont="1" applyFill="1" applyBorder="1" applyAlignment="1">
      <alignment horizontal="center" vertical="center"/>
    </xf>
    <xf numFmtId="0" fontId="0" fillId="0" borderId="0" xfId="0" applyFont="1" applyFill="1" applyBorder="1" applyAlignment="1">
      <alignment horizontal="left" vertical="top"/>
    </xf>
    <xf numFmtId="0" fontId="49" fillId="33" borderId="13" xfId="0" applyFont="1" applyFill="1" applyBorder="1" applyAlignment="1">
      <alignment horizontal="center" vertical="center" wrapText="1"/>
    </xf>
    <xf numFmtId="165" fontId="6" fillId="35" borderId="13" xfId="0" applyNumberFormat="1" applyFont="1" applyFill="1" applyBorder="1" applyAlignment="1">
      <alignment horizontal="right"/>
    </xf>
    <xf numFmtId="165" fontId="6" fillId="35" borderId="13" xfId="0" applyNumberFormat="1" applyFont="1" applyFill="1" applyBorder="1" applyAlignment="1">
      <alignment/>
    </xf>
    <xf numFmtId="165" fontId="6" fillId="35" borderId="13" xfId="53" applyNumberFormat="1" applyFont="1" applyFill="1" applyBorder="1" applyAlignment="1">
      <alignment horizontal="right"/>
    </xf>
    <xf numFmtId="165" fontId="6" fillId="35" borderId="13" xfId="53" applyNumberFormat="1" applyFont="1" applyFill="1" applyBorder="1" applyAlignment="1">
      <alignment/>
    </xf>
    <xf numFmtId="0" fontId="4" fillId="36" borderId="16" xfId="0" applyFont="1" applyFill="1" applyBorder="1" applyAlignment="1">
      <alignment horizontal="center" vertical="center" wrapText="1"/>
    </xf>
    <xf numFmtId="0" fontId="4" fillId="36" borderId="21" xfId="0" applyFont="1" applyFill="1" applyBorder="1" applyAlignment="1">
      <alignment horizontal="center" vertical="center" wrapText="1"/>
    </xf>
    <xf numFmtId="165" fontId="6" fillId="35" borderId="13" xfId="0" applyNumberFormat="1" applyFont="1" applyFill="1" applyBorder="1" applyAlignment="1">
      <alignment/>
    </xf>
    <xf numFmtId="0" fontId="6" fillId="35" borderId="13" xfId="0" applyFont="1" applyFill="1" applyBorder="1" applyAlignment="1">
      <alignment horizontal="right" vertical="center"/>
    </xf>
    <xf numFmtId="165" fontId="6" fillId="35" borderId="13" xfId="0" applyNumberFormat="1" applyFont="1" applyFill="1" applyBorder="1" applyAlignment="1">
      <alignment horizontal="right" vertical="center"/>
    </xf>
    <xf numFmtId="1" fontId="6" fillId="35" borderId="13" xfId="0" applyNumberFormat="1" applyFont="1" applyFill="1" applyBorder="1" applyAlignment="1">
      <alignment horizontal="right" vertical="center"/>
    </xf>
    <xf numFmtId="1" fontId="5" fillId="37" borderId="13" xfId="53" applyNumberFormat="1" applyFont="1" applyFill="1" applyBorder="1" applyAlignment="1">
      <alignment/>
    </xf>
    <xf numFmtId="9" fontId="0" fillId="0" borderId="0" xfId="53" applyFont="1" applyAlignment="1">
      <alignment/>
    </xf>
    <xf numFmtId="10" fontId="0" fillId="0" borderId="0" xfId="53" applyNumberFormat="1" applyFont="1" applyAlignment="1">
      <alignment/>
    </xf>
    <xf numFmtId="0" fontId="5" fillId="37" borderId="18" xfId="0" applyFont="1" applyFill="1" applyBorder="1" applyAlignment="1">
      <alignment/>
    </xf>
    <xf numFmtId="1" fontId="5" fillId="37" borderId="13" xfId="53" applyNumberFormat="1" applyFont="1" applyFill="1" applyBorder="1" applyAlignment="1">
      <alignment horizontal="right"/>
    </xf>
    <xf numFmtId="165" fontId="5" fillId="37" borderId="13" xfId="53" applyNumberFormat="1" applyFont="1" applyFill="1" applyBorder="1" applyAlignment="1">
      <alignment/>
    </xf>
    <xf numFmtId="49" fontId="6" fillId="35" borderId="13" xfId="0" applyNumberFormat="1" applyFont="1" applyFill="1" applyBorder="1" applyAlignment="1">
      <alignment horizontal="right"/>
    </xf>
    <xf numFmtId="0" fontId="4" fillId="33" borderId="13" xfId="0" applyFont="1" applyFill="1" applyBorder="1" applyAlignment="1">
      <alignment wrapText="1"/>
    </xf>
    <xf numFmtId="0" fontId="4" fillId="33" borderId="16" xfId="0" applyFont="1" applyFill="1" applyBorder="1" applyAlignment="1">
      <alignment/>
    </xf>
    <xf numFmtId="0" fontId="4" fillId="33" borderId="16" xfId="0" applyFont="1" applyFill="1" applyBorder="1" applyAlignment="1">
      <alignment wrapText="1"/>
    </xf>
    <xf numFmtId="0" fontId="49" fillId="33" borderId="16" xfId="0" applyFont="1" applyFill="1" applyBorder="1" applyAlignment="1">
      <alignment wrapText="1"/>
    </xf>
    <xf numFmtId="0" fontId="4" fillId="39" borderId="13" xfId="0" applyFont="1" applyFill="1" applyBorder="1" applyAlignment="1">
      <alignment horizontal="right" wrapText="1"/>
    </xf>
    <xf numFmtId="0" fontId="6" fillId="35" borderId="13" xfId="0" applyFont="1" applyFill="1" applyBorder="1" applyAlignment="1">
      <alignment horizontal="right" wrapText="1"/>
    </xf>
    <xf numFmtId="3" fontId="6" fillId="35" borderId="13" xfId="0" applyNumberFormat="1" applyFont="1" applyFill="1" applyBorder="1" applyAlignment="1">
      <alignment horizontal="right" wrapText="1"/>
    </xf>
    <xf numFmtId="3" fontId="6" fillId="0" borderId="13" xfId="0" applyNumberFormat="1" applyFont="1" applyBorder="1" applyAlignment="1">
      <alignment horizontal="right" wrapText="1"/>
    </xf>
    <xf numFmtId="0" fontId="5" fillId="37" borderId="21" xfId="0" applyFont="1" applyFill="1" applyBorder="1" applyAlignment="1">
      <alignment horizontal="left"/>
    </xf>
    <xf numFmtId="3" fontId="5" fillId="37" borderId="18" xfId="0" applyNumberFormat="1" applyFont="1" applyFill="1" applyBorder="1" applyAlignment="1">
      <alignment horizontal="right"/>
    </xf>
    <xf numFmtId="0" fontId="5" fillId="37" borderId="18" xfId="0" applyFont="1" applyFill="1" applyBorder="1" applyAlignment="1">
      <alignment horizontal="right"/>
    </xf>
    <xf numFmtId="165" fontId="5" fillId="37" borderId="18" xfId="53" applyNumberFormat="1" applyFont="1" applyFill="1" applyBorder="1" applyAlignment="1">
      <alignment/>
    </xf>
    <xf numFmtId="0" fontId="6" fillId="34" borderId="13" xfId="0" applyFont="1" applyFill="1" applyBorder="1" applyAlignment="1">
      <alignment horizontal="left"/>
    </xf>
    <xf numFmtId="1" fontId="6" fillId="0" borderId="13" xfId="0" applyNumberFormat="1" applyFont="1" applyFill="1" applyBorder="1" applyAlignment="1">
      <alignment horizontal="right"/>
    </xf>
    <xf numFmtId="165" fontId="6" fillId="0" borderId="13" xfId="0" applyNumberFormat="1" applyFont="1" applyFill="1" applyBorder="1" applyAlignment="1">
      <alignment horizontal="right"/>
    </xf>
    <xf numFmtId="165" fontId="5" fillId="37" borderId="13" xfId="53" applyNumberFormat="1" applyFont="1" applyFill="1" applyBorder="1" applyAlignment="1">
      <alignment horizontal="right"/>
    </xf>
    <xf numFmtId="0" fontId="6" fillId="0" borderId="13" xfId="0" applyFont="1" applyFill="1" applyBorder="1" applyAlignment="1">
      <alignment horizontal="center" vertical="center" wrapText="1"/>
    </xf>
    <xf numFmtId="0" fontId="6" fillId="0" borderId="13" xfId="0" applyFont="1" applyBorder="1" applyAlignment="1">
      <alignment/>
    </xf>
    <xf numFmtId="0" fontId="6" fillId="0" borderId="13" xfId="0" applyNumberFormat="1" applyFont="1" applyBorder="1" applyAlignment="1">
      <alignment/>
    </xf>
    <xf numFmtId="0" fontId="6" fillId="0" borderId="13" xfId="0" applyFont="1" applyFill="1" applyBorder="1" applyAlignment="1">
      <alignment/>
    </xf>
    <xf numFmtId="165" fontId="6" fillId="0" borderId="13" xfId="0" applyNumberFormat="1" applyFont="1" applyFill="1" applyBorder="1" applyAlignment="1">
      <alignment/>
    </xf>
    <xf numFmtId="1" fontId="6" fillId="0" borderId="13" xfId="0" applyNumberFormat="1" applyFont="1" applyFill="1" applyBorder="1" applyAlignment="1">
      <alignment/>
    </xf>
    <xf numFmtId="165" fontId="6" fillId="0" borderId="13" xfId="0" applyNumberFormat="1" applyFont="1" applyFill="1" applyBorder="1" applyAlignment="1">
      <alignment/>
    </xf>
    <xf numFmtId="165" fontId="5" fillId="37" borderId="18" xfId="0" applyNumberFormat="1" applyFont="1" applyFill="1" applyBorder="1" applyAlignment="1">
      <alignment/>
    </xf>
    <xf numFmtId="165" fontId="6" fillId="35" borderId="13" xfId="0" applyNumberFormat="1" applyFont="1" applyFill="1" applyBorder="1" applyAlignment="1" quotePrefix="1">
      <alignment horizontal="right"/>
    </xf>
    <xf numFmtId="1" fontId="6" fillId="35" borderId="13" xfId="0" applyNumberFormat="1" applyFont="1" applyFill="1" applyBorder="1" applyAlignment="1" quotePrefix="1">
      <alignment horizontal="right"/>
    </xf>
    <xf numFmtId="3" fontId="6" fillId="35" borderId="13" xfId="0" applyNumberFormat="1" applyFont="1" applyFill="1" applyBorder="1" applyAlignment="1">
      <alignment horizontal="right" vertical="center"/>
    </xf>
    <xf numFmtId="3" fontId="6" fillId="38" borderId="13" xfId="0" applyNumberFormat="1" applyFont="1" applyFill="1" applyBorder="1" applyAlignment="1">
      <alignment horizontal="right" vertical="center"/>
    </xf>
    <xf numFmtId="165" fontId="5" fillId="37" borderId="18" xfId="53" applyNumberFormat="1" applyFont="1" applyFill="1" applyBorder="1" applyAlignment="1">
      <alignment horizontal="right"/>
    </xf>
    <xf numFmtId="0" fontId="6" fillId="0" borderId="13" xfId="0" applyFont="1" applyBorder="1" applyAlignment="1">
      <alignment horizontal="left" vertical="center"/>
    </xf>
    <xf numFmtId="0" fontId="6" fillId="0" borderId="13" xfId="0" applyFont="1" applyFill="1" applyBorder="1" applyAlignment="1">
      <alignment horizontal="center" vertical="center"/>
    </xf>
    <xf numFmtId="0" fontId="6" fillId="35" borderId="13" xfId="53" applyNumberFormat="1" applyFont="1" applyFill="1" applyBorder="1" applyAlignment="1">
      <alignment/>
    </xf>
    <xf numFmtId="0" fontId="6" fillId="0" borderId="17" xfId="0" applyFont="1" applyFill="1" applyBorder="1" applyAlignment="1">
      <alignment/>
    </xf>
    <xf numFmtId="0" fontId="6" fillId="0" borderId="18" xfId="0" applyFont="1" applyFill="1" applyBorder="1" applyAlignment="1">
      <alignment/>
    </xf>
    <xf numFmtId="0" fontId="4" fillId="33" borderId="14" xfId="0" applyFont="1" applyFill="1" applyBorder="1" applyAlignment="1">
      <alignment horizontal="center" vertical="center" wrapText="1"/>
    </xf>
    <xf numFmtId="1" fontId="4" fillId="33" borderId="21" xfId="0" applyNumberFormat="1" applyFont="1" applyFill="1" applyBorder="1" applyAlignment="1">
      <alignment horizontal="center" vertical="center" wrapText="1"/>
    </xf>
    <xf numFmtId="0" fontId="4" fillId="33" borderId="14" xfId="0" applyFont="1" applyFill="1" applyBorder="1" applyAlignment="1">
      <alignment horizontal="center" vertical="center"/>
    </xf>
    <xf numFmtId="0" fontId="6" fillId="25" borderId="13" xfId="0" applyFont="1" applyFill="1" applyBorder="1" applyAlignment="1">
      <alignment horizontal="right"/>
    </xf>
    <xf numFmtId="1" fontId="6" fillId="38" borderId="18" xfId="0" applyNumberFormat="1" applyFont="1" applyFill="1" applyBorder="1" applyAlignment="1">
      <alignment horizontal="right"/>
    </xf>
    <xf numFmtId="0" fontId="5" fillId="40" borderId="13" xfId="0" applyFont="1" applyFill="1" applyBorder="1" applyAlignment="1">
      <alignment horizontal="right"/>
    </xf>
    <xf numFmtId="3" fontId="5" fillId="40" borderId="13" xfId="0" applyNumberFormat="1" applyFont="1" applyFill="1" applyBorder="1" applyAlignment="1">
      <alignment horizontal="right"/>
    </xf>
    <xf numFmtId="0" fontId="5" fillId="38" borderId="13" xfId="0" applyFont="1" applyFill="1" applyBorder="1" applyAlignment="1">
      <alignment horizontal="right"/>
    </xf>
    <xf numFmtId="1" fontId="5" fillId="40" borderId="13" xfId="0" applyNumberFormat="1" applyFont="1" applyFill="1" applyBorder="1" applyAlignment="1">
      <alignment horizontal="right"/>
    </xf>
    <xf numFmtId="165" fontId="6" fillId="38" borderId="23" xfId="0" applyNumberFormat="1" applyFont="1" applyFill="1" applyBorder="1" applyAlignment="1">
      <alignment horizontal="right"/>
    </xf>
    <xf numFmtId="0" fontId="6" fillId="38" borderId="13" xfId="0" applyFont="1" applyFill="1" applyBorder="1" applyAlignment="1">
      <alignment horizontal="right"/>
    </xf>
    <xf numFmtId="0" fontId="6" fillId="38" borderId="24" xfId="0" applyFont="1" applyFill="1" applyBorder="1" applyAlignment="1">
      <alignment horizontal="right"/>
    </xf>
    <xf numFmtId="0" fontId="6" fillId="38" borderId="18" xfId="0" applyFont="1" applyFill="1" applyBorder="1" applyAlignment="1">
      <alignment horizontal="right"/>
    </xf>
    <xf numFmtId="0" fontId="0" fillId="35" borderId="0" xfId="0" applyFont="1" applyFill="1" applyAlignment="1">
      <alignment/>
    </xf>
    <xf numFmtId="0" fontId="4" fillId="41" borderId="13" xfId="0" applyFont="1" applyFill="1" applyBorder="1" applyAlignment="1">
      <alignment horizontal="center" vertical="center" wrapText="1"/>
    </xf>
    <xf numFmtId="0" fontId="49" fillId="41" borderId="13" xfId="51" applyFont="1" applyFill="1" applyBorder="1" applyAlignment="1">
      <alignment horizontal="center" vertical="center" wrapText="1"/>
      <protection/>
    </xf>
    <xf numFmtId="0" fontId="49" fillId="41" borderId="13" xfId="0" applyFont="1" applyFill="1" applyBorder="1" applyAlignment="1">
      <alignment horizontal="center" vertical="center" wrapText="1"/>
    </xf>
    <xf numFmtId="0" fontId="4" fillId="41" borderId="13" xfId="0" applyFont="1" applyFill="1" applyBorder="1" applyAlignment="1">
      <alignment horizontal="center" vertical="center"/>
    </xf>
    <xf numFmtId="0" fontId="49" fillId="41" borderId="16" xfId="0" applyFont="1" applyFill="1" applyBorder="1" applyAlignment="1">
      <alignment horizontal="center" vertical="center" wrapText="1"/>
    </xf>
    <xf numFmtId="0" fontId="6" fillId="41" borderId="13" xfId="0" applyFont="1" applyFill="1" applyBorder="1" applyAlignment="1">
      <alignment/>
    </xf>
    <xf numFmtId="0" fontId="6" fillId="41" borderId="13" xfId="0" applyFont="1" applyFill="1" applyBorder="1" applyAlignment="1">
      <alignment horizontal="right"/>
    </xf>
    <xf numFmtId="0" fontId="6" fillId="41" borderId="13" xfId="51" applyFont="1" applyFill="1" applyBorder="1" applyAlignment="1">
      <alignment horizontal="right"/>
      <protection/>
    </xf>
    <xf numFmtId="165" fontId="6" fillId="41" borderId="13" xfId="0" applyNumberFormat="1" applyFont="1" applyFill="1" applyBorder="1" applyAlignment="1">
      <alignment horizontal="right"/>
    </xf>
    <xf numFmtId="1" fontId="6" fillId="41" borderId="13" xfId="0" applyNumberFormat="1" applyFont="1" applyFill="1" applyBorder="1" applyAlignment="1">
      <alignment horizontal="right"/>
    </xf>
    <xf numFmtId="0" fontId="0" fillId="41" borderId="13" xfId="0" applyFont="1" applyFill="1" applyBorder="1" applyAlignment="1">
      <alignment horizontal="right"/>
    </xf>
    <xf numFmtId="0" fontId="6" fillId="41" borderId="13" xfId="51" applyFont="1" applyFill="1" applyBorder="1" applyAlignment="1">
      <alignment horizontal="right" vertical="center"/>
      <protection/>
    </xf>
    <xf numFmtId="0" fontId="6" fillId="41" borderId="13" xfId="0" applyFont="1" applyFill="1" applyBorder="1" applyAlignment="1">
      <alignment horizontal="right" vertical="center"/>
    </xf>
    <xf numFmtId="165" fontId="6" fillId="41" borderId="13" xfId="0" applyNumberFormat="1" applyFont="1" applyFill="1" applyBorder="1" applyAlignment="1">
      <alignment horizontal="right" vertical="center"/>
    </xf>
    <xf numFmtId="1" fontId="6" fillId="41" borderId="13" xfId="0" applyNumberFormat="1" applyFont="1" applyFill="1" applyBorder="1" applyAlignment="1">
      <alignment horizontal="right" vertical="center"/>
    </xf>
    <xf numFmtId="0" fontId="2" fillId="41" borderId="0" xfId="0" applyFont="1" applyFill="1" applyAlignment="1">
      <alignment/>
    </xf>
    <xf numFmtId="0" fontId="6" fillId="41" borderId="0" xfId="0" applyFont="1" applyFill="1" applyBorder="1" applyAlignment="1">
      <alignment horizontal="right"/>
    </xf>
    <xf numFmtId="0" fontId="6" fillId="41" borderId="0" xfId="0" applyFont="1" applyFill="1" applyAlignment="1">
      <alignment horizontal="right"/>
    </xf>
    <xf numFmtId="0" fontId="49" fillId="36" borderId="16" xfId="0" applyFont="1" applyFill="1" applyBorder="1" applyAlignment="1">
      <alignment horizontal="center" vertical="center"/>
    </xf>
    <xf numFmtId="0" fontId="50" fillId="36" borderId="20" xfId="0" applyFont="1" applyFill="1" applyBorder="1" applyAlignment="1">
      <alignment/>
    </xf>
    <xf numFmtId="0" fontId="50" fillId="36" borderId="22" xfId="0" applyFont="1" applyFill="1" applyBorder="1" applyAlignment="1">
      <alignment/>
    </xf>
    <xf numFmtId="0" fontId="49" fillId="33" borderId="16" xfId="0" applyFont="1" applyFill="1" applyBorder="1" applyAlignment="1">
      <alignment horizontal="center" vertical="center"/>
    </xf>
    <xf numFmtId="0" fontId="49" fillId="33" borderId="20" xfId="0" applyFont="1" applyFill="1" applyBorder="1" applyAlignment="1">
      <alignment horizontal="center" vertical="center"/>
    </xf>
    <xf numFmtId="0" fontId="0" fillId="0" borderId="22" xfId="0" applyBorder="1" applyAlignment="1">
      <alignment horizontal="center" vertical="center"/>
    </xf>
    <xf numFmtId="0" fontId="4" fillId="36"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0" borderId="22" xfId="0" applyBorder="1" applyAlignment="1">
      <alignment horizontal="center" vertical="center" wrapText="1"/>
    </xf>
    <xf numFmtId="0" fontId="51" fillId="36" borderId="20" xfId="0" applyFont="1" applyFill="1" applyBorder="1" applyAlignment="1">
      <alignment horizontal="center" vertical="center"/>
    </xf>
    <xf numFmtId="0" fontId="49" fillId="41" borderId="16" xfId="0" applyFont="1" applyFill="1" applyBorder="1" applyAlignment="1">
      <alignment horizontal="center" vertical="center"/>
    </xf>
    <xf numFmtId="0" fontId="49" fillId="41" borderId="20" xfId="0" applyFont="1" applyFill="1" applyBorder="1" applyAlignment="1">
      <alignment horizontal="center" vertical="center"/>
    </xf>
    <xf numFmtId="0" fontId="4" fillId="41" borderId="21" xfId="0" applyFont="1" applyFill="1" applyBorder="1" applyAlignment="1">
      <alignment horizontal="center" vertical="center" wrapText="1"/>
    </xf>
    <xf numFmtId="0" fontId="4" fillId="41" borderId="23" xfId="0" applyFont="1" applyFill="1" applyBorder="1" applyAlignment="1">
      <alignment horizontal="center" vertical="center" wrapText="1"/>
    </xf>
    <xf numFmtId="0" fontId="4" fillId="41" borderId="24"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0" fillId="35" borderId="20" xfId="0" applyFont="1" applyFill="1" applyBorder="1" applyAlignment="1">
      <alignment horizontal="center" wrapText="1"/>
    </xf>
    <xf numFmtId="0" fontId="0" fillId="35" borderId="22" xfId="0" applyFont="1" applyFill="1" applyBorder="1" applyAlignment="1">
      <alignment horizontal="center" wrapText="1"/>
    </xf>
    <xf numFmtId="0" fontId="4" fillId="36" borderId="21"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0" xfId="0" applyBorder="1" applyAlignment="1">
      <alignment wrapText="1"/>
    </xf>
    <xf numFmtId="0" fontId="0" fillId="0" borderId="22" xfId="0" applyBorder="1" applyAlignment="1">
      <alignment wrapText="1"/>
    </xf>
    <xf numFmtId="0" fontId="4" fillId="33" borderId="14" xfId="0" applyFont="1" applyFill="1" applyBorder="1" applyAlignment="1">
      <alignment horizontal="left" vertical="center" wrapText="1"/>
    </xf>
    <xf numFmtId="0" fontId="0" fillId="0" borderId="18"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3" fontId="6" fillId="0" borderId="0" xfId="52" applyNumberFormat="1" applyFont="1" applyAlignment="1">
      <alignment horizontal="right"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Normal_02_01_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15"/>
  <sheetViews>
    <sheetView showGridLines="0" tabSelected="1" zoomScalePageLayoutView="0" workbookViewId="0" topLeftCell="A1">
      <selection activeCell="M10" sqref="M10"/>
    </sheetView>
  </sheetViews>
  <sheetFormatPr defaultColWidth="11.421875" defaultRowHeight="12.75"/>
  <cols>
    <col min="1" max="1" width="20.7109375" style="0" customWidth="1"/>
    <col min="11" max="11" width="13.140625" style="0" customWidth="1"/>
    <col min="12" max="12" width="13.57421875" style="0" customWidth="1"/>
  </cols>
  <sheetData>
    <row r="1" ht="14.25">
      <c r="A1" s="1" t="s">
        <v>44</v>
      </c>
    </row>
    <row r="3" spans="1:13" ht="33.75">
      <c r="A3" s="98"/>
      <c r="B3" s="185" t="s">
        <v>0</v>
      </c>
      <c r="C3" s="186"/>
      <c r="D3" s="186"/>
      <c r="E3" s="186"/>
      <c r="F3" s="186"/>
      <c r="G3" s="187"/>
      <c r="H3" s="82" t="s">
        <v>0</v>
      </c>
      <c r="I3" s="82" t="s">
        <v>1</v>
      </c>
      <c r="J3" s="82" t="s">
        <v>2</v>
      </c>
      <c r="K3" s="82" t="s">
        <v>80</v>
      </c>
      <c r="L3" s="82" t="s">
        <v>53</v>
      </c>
      <c r="M3" s="82" t="s">
        <v>54</v>
      </c>
    </row>
    <row r="4" spans="1:13" ht="12.75">
      <c r="A4" s="48" t="s">
        <v>3</v>
      </c>
      <c r="B4" s="116">
        <v>2010</v>
      </c>
      <c r="C4" s="116">
        <v>2011</v>
      </c>
      <c r="D4" s="116">
        <v>2012</v>
      </c>
      <c r="E4" s="117">
        <v>2013</v>
      </c>
      <c r="F4" s="118">
        <v>2014</v>
      </c>
      <c r="G4" s="119">
        <v>2015</v>
      </c>
      <c r="H4" s="182">
        <v>2016</v>
      </c>
      <c r="I4" s="183"/>
      <c r="J4" s="183"/>
      <c r="K4" s="183"/>
      <c r="L4" s="183"/>
      <c r="M4" s="184"/>
    </row>
    <row r="5" spans="1:13" ht="12.75">
      <c r="A5" s="2" t="s">
        <v>4</v>
      </c>
      <c r="B5" s="3">
        <v>1766</v>
      </c>
      <c r="C5" s="3">
        <v>1017</v>
      </c>
      <c r="D5" s="3">
        <v>758</v>
      </c>
      <c r="E5" s="3">
        <v>675</v>
      </c>
      <c r="F5" s="40">
        <v>791</v>
      </c>
      <c r="G5" s="56">
        <v>757</v>
      </c>
      <c r="H5" s="170">
        <v>672</v>
      </c>
      <c r="I5" s="99">
        <v>69.7568389057751</v>
      </c>
      <c r="J5" s="40">
        <v>51</v>
      </c>
      <c r="K5" s="99" t="s">
        <v>62</v>
      </c>
      <c r="L5" s="100">
        <v>77.5614073910157</v>
      </c>
      <c r="M5" s="52">
        <v>51</v>
      </c>
    </row>
    <row r="6" spans="1:13" ht="12.75">
      <c r="A6" s="4" t="s">
        <v>5</v>
      </c>
      <c r="B6" s="5">
        <v>279</v>
      </c>
      <c r="C6" s="5">
        <v>277</v>
      </c>
      <c r="D6" s="5">
        <v>262</v>
      </c>
      <c r="E6" s="5">
        <v>286</v>
      </c>
      <c r="F6" s="40">
        <v>261</v>
      </c>
      <c r="G6" s="32">
        <v>304</v>
      </c>
      <c r="H6" s="32">
        <v>314</v>
      </c>
      <c r="I6" s="99">
        <v>59.554140127388536</v>
      </c>
      <c r="J6" s="99">
        <v>55.8</v>
      </c>
      <c r="K6" s="99">
        <f>H6*100/15967</f>
        <v>1.966556021794952</v>
      </c>
      <c r="L6" s="100">
        <v>52.95922840859272</v>
      </c>
      <c r="M6" s="52">
        <v>56.1</v>
      </c>
    </row>
    <row r="7" spans="1:13" ht="12.75">
      <c r="A7" s="6" t="s">
        <v>6</v>
      </c>
      <c r="B7" s="7">
        <v>140</v>
      </c>
      <c r="C7" s="7">
        <v>142</v>
      </c>
      <c r="D7" s="7">
        <v>151</v>
      </c>
      <c r="E7" s="7">
        <v>202</v>
      </c>
      <c r="F7" s="40">
        <v>215</v>
      </c>
      <c r="G7" s="40">
        <v>242</v>
      </c>
      <c r="H7" s="32">
        <v>245</v>
      </c>
      <c r="I7" s="99">
        <v>64.89795918367346</v>
      </c>
      <c r="J7" s="99">
        <v>45.2</v>
      </c>
      <c r="K7" s="99">
        <v>98</v>
      </c>
      <c r="L7" s="52">
        <v>64.5</v>
      </c>
      <c r="M7" s="52">
        <v>45.5</v>
      </c>
    </row>
    <row r="8" spans="1:13" ht="12.75">
      <c r="A8" s="79" t="s">
        <v>7</v>
      </c>
      <c r="B8" s="53">
        <v>11</v>
      </c>
      <c r="C8" s="53">
        <v>11</v>
      </c>
      <c r="D8" s="53">
        <v>11</v>
      </c>
      <c r="E8" s="53">
        <v>19</v>
      </c>
      <c r="F8" s="54">
        <v>13</v>
      </c>
      <c r="G8" s="41">
        <v>10</v>
      </c>
      <c r="H8" s="32">
        <v>15</v>
      </c>
      <c r="I8" s="99">
        <v>26.666666666666668</v>
      </c>
      <c r="J8" s="99">
        <v>42.9</v>
      </c>
      <c r="K8" s="99">
        <v>100</v>
      </c>
      <c r="L8" s="100">
        <v>26.666666666666668</v>
      </c>
      <c r="M8" s="100">
        <v>44.75</v>
      </c>
    </row>
    <row r="9" spans="1:13" ht="22.5">
      <c r="A9" s="80" t="s">
        <v>73</v>
      </c>
      <c r="B9" s="92"/>
      <c r="C9" s="93"/>
      <c r="D9" s="93"/>
      <c r="E9" s="93"/>
      <c r="F9" s="94"/>
      <c r="G9" s="41">
        <v>116</v>
      </c>
      <c r="H9" s="32">
        <v>108</v>
      </c>
      <c r="I9" s="99">
        <v>25</v>
      </c>
      <c r="J9" s="40">
        <v>54.6</v>
      </c>
      <c r="K9" s="99">
        <f>H9*100/3892</f>
        <v>2.774922918807811</v>
      </c>
      <c r="L9" s="100">
        <v>41.05858170606372</v>
      </c>
      <c r="M9" s="52">
        <v>55.4</v>
      </c>
    </row>
    <row r="10" spans="1:13" ht="24.75" customHeight="1">
      <c r="A10" s="18" t="s">
        <v>77</v>
      </c>
      <c r="M10" s="213" t="s">
        <v>90</v>
      </c>
    </row>
    <row r="11" ht="18.75" customHeight="1">
      <c r="A11" s="163" t="s">
        <v>78</v>
      </c>
    </row>
    <row r="12" spans="1:7" ht="54.75" customHeight="1">
      <c r="A12" s="97" t="s">
        <v>45</v>
      </c>
      <c r="B12" s="84"/>
      <c r="C12" s="84"/>
      <c r="D12" s="84"/>
      <c r="E12" s="84"/>
      <c r="F12" s="84"/>
      <c r="G12" s="84"/>
    </row>
    <row r="13" spans="1:4" ht="52.5" customHeight="1">
      <c r="A13" s="97"/>
      <c r="B13" s="78"/>
      <c r="D13" s="81"/>
    </row>
    <row r="14" spans="1:2" ht="12.75">
      <c r="A14" s="97"/>
      <c r="B14" s="78"/>
    </row>
    <row r="15" spans="1:2" ht="12.75">
      <c r="A15" s="97"/>
      <c r="B15" s="78"/>
    </row>
  </sheetData>
  <sheetProtection/>
  <mergeCells count="2">
    <mergeCell ref="H4:M4"/>
    <mergeCell ref="B3:G3"/>
  </mergeCells>
  <printOptions/>
  <pageMargins left="0.25" right="0.25" top="0.75" bottom="0.75" header="0.3" footer="0.3"/>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M23"/>
  <sheetViews>
    <sheetView zoomScalePageLayoutView="0" workbookViewId="0" topLeftCell="A1">
      <selection activeCell="M18" sqref="M18"/>
    </sheetView>
  </sheetViews>
  <sheetFormatPr defaultColWidth="11.421875" defaultRowHeight="12.75"/>
  <cols>
    <col min="1" max="1" width="39.7109375" style="0" customWidth="1"/>
    <col min="11" max="11" width="13.00390625" style="0" customWidth="1"/>
    <col min="12" max="12" width="12.57421875" style="0" customWidth="1"/>
  </cols>
  <sheetData>
    <row r="1" spans="1:9" ht="14.25">
      <c r="A1" s="8" t="s">
        <v>46</v>
      </c>
      <c r="B1" s="9"/>
      <c r="C1" s="9"/>
      <c r="D1" s="9"/>
      <c r="E1" s="9"/>
      <c r="F1" s="9"/>
      <c r="G1" s="10"/>
      <c r="H1" s="10"/>
      <c r="I1" s="11"/>
    </row>
    <row r="2" spans="1:9" ht="12.75">
      <c r="A2" s="8"/>
      <c r="B2" s="9"/>
      <c r="C2" s="9"/>
      <c r="D2" s="9"/>
      <c r="E2" s="9"/>
      <c r="F2" s="9"/>
      <c r="G2" s="10"/>
      <c r="H2" s="10"/>
      <c r="I2" s="11"/>
    </row>
    <row r="3" spans="1:13" ht="33.75">
      <c r="A3" s="48" t="s">
        <v>8</v>
      </c>
      <c r="B3" s="188" t="s">
        <v>0</v>
      </c>
      <c r="C3" s="189"/>
      <c r="D3" s="189"/>
      <c r="E3" s="189"/>
      <c r="F3" s="189"/>
      <c r="G3" s="190"/>
      <c r="H3" s="82" t="s">
        <v>0</v>
      </c>
      <c r="I3" s="82" t="s">
        <v>1</v>
      </c>
      <c r="J3" s="82" t="s">
        <v>2</v>
      </c>
      <c r="K3" s="82" t="s">
        <v>64</v>
      </c>
      <c r="L3" s="82" t="s">
        <v>53</v>
      </c>
      <c r="M3" s="82" t="s">
        <v>54</v>
      </c>
    </row>
    <row r="4" spans="1:13" ht="12.75">
      <c r="A4" s="73"/>
      <c r="B4" s="48">
        <v>2010</v>
      </c>
      <c r="C4" s="48">
        <v>2011</v>
      </c>
      <c r="D4" s="48">
        <v>2012</v>
      </c>
      <c r="E4" s="96">
        <v>2013</v>
      </c>
      <c r="F4" s="83">
        <v>2014</v>
      </c>
      <c r="G4" s="85">
        <v>2015</v>
      </c>
      <c r="H4" s="182">
        <v>2016</v>
      </c>
      <c r="I4" s="191"/>
      <c r="J4" s="191"/>
      <c r="K4" s="191"/>
      <c r="L4" s="183"/>
      <c r="M4" s="184"/>
    </row>
    <row r="5" spans="1:13" ht="12.75">
      <c r="A5" s="12" t="s">
        <v>9</v>
      </c>
      <c r="B5" s="13">
        <v>3921</v>
      </c>
      <c r="C5" s="13">
        <v>4098</v>
      </c>
      <c r="D5" s="13">
        <v>4810</v>
      </c>
      <c r="E5" s="35">
        <v>6606</v>
      </c>
      <c r="F5" s="33">
        <v>9427</v>
      </c>
      <c r="G5" s="15">
        <v>10442</v>
      </c>
      <c r="H5" s="33" t="s">
        <v>79</v>
      </c>
      <c r="I5" s="99">
        <v>73.7630662020906</v>
      </c>
      <c r="J5" s="40">
        <v>54</v>
      </c>
      <c r="K5" s="101">
        <v>5</v>
      </c>
      <c r="L5" s="102">
        <v>82.9852740165352</v>
      </c>
      <c r="M5" s="30">
        <v>54</v>
      </c>
    </row>
    <row r="6" spans="1:13" ht="12.75">
      <c r="A6" s="72"/>
      <c r="B6" s="71"/>
      <c r="C6" s="71"/>
      <c r="D6" s="71"/>
      <c r="E6" s="71"/>
      <c r="F6" s="70"/>
      <c r="G6" s="75"/>
      <c r="H6" s="89"/>
      <c r="I6" s="90"/>
      <c r="J6" s="91"/>
      <c r="K6" s="89"/>
      <c r="L6" s="75"/>
      <c r="M6" s="75"/>
    </row>
    <row r="7" spans="1:13" ht="12.75">
      <c r="A7" s="14" t="s">
        <v>10</v>
      </c>
      <c r="B7" s="15">
        <v>2390</v>
      </c>
      <c r="C7" s="15">
        <v>2304</v>
      </c>
      <c r="D7" s="15">
        <v>2265</v>
      </c>
      <c r="E7" s="15">
        <v>2241</v>
      </c>
      <c r="F7" s="33">
        <v>2288</v>
      </c>
      <c r="G7" s="55">
        <v>2256</v>
      </c>
      <c r="H7" s="142">
        <v>2242</v>
      </c>
      <c r="I7" s="107">
        <v>50.4</v>
      </c>
      <c r="J7" s="108">
        <v>52</v>
      </c>
      <c r="K7" s="107">
        <v>7</v>
      </c>
      <c r="L7" s="30">
        <v>51.1</v>
      </c>
      <c r="M7" s="30">
        <v>52</v>
      </c>
    </row>
    <row r="8" spans="1:13" ht="12.75">
      <c r="A8" s="14" t="s">
        <v>11</v>
      </c>
      <c r="B8" s="13">
        <v>8690</v>
      </c>
      <c r="C8" s="13">
        <v>8601</v>
      </c>
      <c r="D8" s="13">
        <v>8302</v>
      </c>
      <c r="E8" s="13">
        <v>8326</v>
      </c>
      <c r="F8" s="34">
        <v>8476</v>
      </c>
      <c r="G8" s="55">
        <v>8404</v>
      </c>
      <c r="H8" s="33">
        <v>8153</v>
      </c>
      <c r="I8" s="99">
        <v>61.4</v>
      </c>
      <c r="J8" s="40">
        <v>50</v>
      </c>
      <c r="K8" s="107">
        <v>7</v>
      </c>
      <c r="L8" s="30">
        <v>64.6</v>
      </c>
      <c r="M8" s="105">
        <v>49.85</v>
      </c>
    </row>
    <row r="9" spans="1:13" ht="12.75">
      <c r="A9" s="16" t="s">
        <v>12</v>
      </c>
      <c r="B9" s="13">
        <v>1040</v>
      </c>
      <c r="C9" s="13">
        <v>1057</v>
      </c>
      <c r="D9" s="13">
        <v>1026</v>
      </c>
      <c r="E9" s="13">
        <v>1063</v>
      </c>
      <c r="F9" s="34">
        <v>1104</v>
      </c>
      <c r="G9" s="55">
        <v>1093</v>
      </c>
      <c r="H9" s="33">
        <v>1048</v>
      </c>
      <c r="I9" s="99">
        <v>48.5</v>
      </c>
      <c r="J9" s="40">
        <v>50</v>
      </c>
      <c r="K9" s="107">
        <v>7</v>
      </c>
      <c r="L9" s="105">
        <v>45</v>
      </c>
      <c r="M9" s="105">
        <v>49.57</v>
      </c>
    </row>
    <row r="10" spans="1:13" ht="12.75">
      <c r="A10" s="14" t="s">
        <v>48</v>
      </c>
      <c r="B10" s="13">
        <v>2544</v>
      </c>
      <c r="C10" s="13">
        <v>2463</v>
      </c>
      <c r="D10" s="13">
        <v>2392</v>
      </c>
      <c r="E10" s="13">
        <v>2365</v>
      </c>
      <c r="F10" s="34">
        <v>2353</v>
      </c>
      <c r="G10" s="55">
        <v>2323</v>
      </c>
      <c r="H10" s="142">
        <v>2234</v>
      </c>
      <c r="I10" s="107">
        <v>46.8</v>
      </c>
      <c r="J10" s="108">
        <v>51</v>
      </c>
      <c r="K10" s="107">
        <v>7</v>
      </c>
      <c r="L10" s="30">
        <v>48.5</v>
      </c>
      <c r="M10" s="105">
        <v>51.16</v>
      </c>
    </row>
    <row r="11" spans="1:13" ht="12.75">
      <c r="A11" s="14" t="s">
        <v>18</v>
      </c>
      <c r="B11" s="13">
        <v>374</v>
      </c>
      <c r="C11" s="13">
        <v>376</v>
      </c>
      <c r="D11" s="13">
        <v>367</v>
      </c>
      <c r="E11" s="13">
        <v>376</v>
      </c>
      <c r="F11" s="34">
        <v>525</v>
      </c>
      <c r="G11" s="56">
        <v>508</v>
      </c>
      <c r="H11" s="33">
        <v>463</v>
      </c>
      <c r="I11" s="99">
        <v>70</v>
      </c>
      <c r="J11" s="40">
        <v>51</v>
      </c>
      <c r="K11" s="107">
        <v>7</v>
      </c>
      <c r="L11" s="30">
        <v>73.5</v>
      </c>
      <c r="M11" s="105">
        <v>50.92</v>
      </c>
    </row>
    <row r="12" spans="1:13" ht="12.75">
      <c r="A12" s="14" t="s">
        <v>13</v>
      </c>
      <c r="B12" s="13">
        <v>10</v>
      </c>
      <c r="C12" s="13">
        <v>5</v>
      </c>
      <c r="D12" s="13">
        <v>1</v>
      </c>
      <c r="E12" s="13">
        <v>2</v>
      </c>
      <c r="F12" s="34">
        <v>2</v>
      </c>
      <c r="G12" s="55">
        <v>0</v>
      </c>
      <c r="H12" s="33">
        <v>0</v>
      </c>
      <c r="I12" s="140" t="s">
        <v>61</v>
      </c>
      <c r="J12" s="141" t="s">
        <v>61</v>
      </c>
      <c r="K12" s="140" t="s">
        <v>61</v>
      </c>
      <c r="L12" s="105">
        <f>100/3</f>
        <v>33.333333333333336</v>
      </c>
      <c r="M12" s="140" t="s">
        <v>61</v>
      </c>
    </row>
    <row r="13" spans="1:13" ht="22.5">
      <c r="A13" s="16" t="s">
        <v>14</v>
      </c>
      <c r="B13" s="13">
        <v>221</v>
      </c>
      <c r="C13" s="13">
        <v>168</v>
      </c>
      <c r="D13" s="13">
        <v>113</v>
      </c>
      <c r="E13" s="13">
        <v>71</v>
      </c>
      <c r="F13" s="34">
        <v>42</v>
      </c>
      <c r="G13" s="56">
        <v>24</v>
      </c>
      <c r="H13" s="33">
        <v>10</v>
      </c>
      <c r="I13" s="99">
        <f>500/H13</f>
        <v>50</v>
      </c>
      <c r="J13" s="40">
        <v>57</v>
      </c>
      <c r="K13" s="99">
        <f>10/32*100</f>
        <v>31.25</v>
      </c>
      <c r="L13" s="105">
        <f>1100/32</f>
        <v>34.375</v>
      </c>
      <c r="M13" s="99">
        <v>56</v>
      </c>
    </row>
    <row r="14" spans="1:13" ht="12.75">
      <c r="A14" s="14" t="s">
        <v>15</v>
      </c>
      <c r="B14" s="15">
        <v>6</v>
      </c>
      <c r="C14" s="15">
        <v>5</v>
      </c>
      <c r="D14" s="15">
        <v>6</v>
      </c>
      <c r="E14" s="15">
        <v>0</v>
      </c>
      <c r="F14" s="34">
        <v>2</v>
      </c>
      <c r="G14" s="56">
        <v>4</v>
      </c>
      <c r="H14" s="33">
        <v>1</v>
      </c>
      <c r="I14" s="99"/>
      <c r="J14" s="40"/>
      <c r="K14" s="99">
        <f>100/5</f>
        <v>20</v>
      </c>
      <c r="L14" s="105">
        <f>200/5</f>
        <v>40</v>
      </c>
      <c r="M14" s="140" t="s">
        <v>61</v>
      </c>
    </row>
    <row r="15" spans="1:13" ht="12.75">
      <c r="A15" s="14" t="s">
        <v>17</v>
      </c>
      <c r="B15" s="13">
        <v>602</v>
      </c>
      <c r="C15" s="13">
        <v>311</v>
      </c>
      <c r="D15" s="13">
        <v>155</v>
      </c>
      <c r="E15" s="13">
        <v>85</v>
      </c>
      <c r="F15" s="34">
        <v>46</v>
      </c>
      <c r="G15" s="56">
        <v>19</v>
      </c>
      <c r="H15" s="33">
        <v>7</v>
      </c>
      <c r="I15" s="99">
        <f>400/7</f>
        <v>57.142857142857146</v>
      </c>
      <c r="J15" s="40">
        <v>58.71</v>
      </c>
      <c r="K15" s="99">
        <f>700/35</f>
        <v>20</v>
      </c>
      <c r="L15" s="105">
        <f>1900/35</f>
        <v>54.285714285714285</v>
      </c>
      <c r="M15" s="99">
        <v>59.75</v>
      </c>
    </row>
    <row r="16" spans="1:13" ht="12.75">
      <c r="A16" s="16" t="s">
        <v>20</v>
      </c>
      <c r="B16" s="15">
        <v>63</v>
      </c>
      <c r="C16" s="15">
        <v>51</v>
      </c>
      <c r="D16" s="15">
        <v>50</v>
      </c>
      <c r="E16" s="15">
        <v>51</v>
      </c>
      <c r="F16" s="34">
        <v>41</v>
      </c>
      <c r="G16" s="56">
        <v>32</v>
      </c>
      <c r="H16" s="142">
        <v>33</v>
      </c>
      <c r="I16" s="107">
        <f>2400/H16</f>
        <v>72.72727272727273</v>
      </c>
      <c r="J16" s="108">
        <v>49</v>
      </c>
      <c r="K16" s="107">
        <f>H16*100/98</f>
        <v>33.673469387755105</v>
      </c>
      <c r="L16" s="105">
        <f>72/98*100</f>
        <v>73.46938775510205</v>
      </c>
      <c r="M16" s="99">
        <v>49.8</v>
      </c>
    </row>
    <row r="17" spans="1:13" ht="12.75">
      <c r="A17" s="76" t="s">
        <v>16</v>
      </c>
      <c r="B17" s="87">
        <f aca="true" t="shared" si="0" ref="B17:G17">SUM(B7:B16)</f>
        <v>15940</v>
      </c>
      <c r="C17" s="87">
        <f t="shared" si="0"/>
        <v>15341</v>
      </c>
      <c r="D17" s="87">
        <f t="shared" si="0"/>
        <v>14677</v>
      </c>
      <c r="E17" s="88">
        <f t="shared" si="0"/>
        <v>14580</v>
      </c>
      <c r="F17" s="69">
        <f t="shared" si="0"/>
        <v>14879</v>
      </c>
      <c r="G17" s="74">
        <f t="shared" si="0"/>
        <v>14663</v>
      </c>
      <c r="H17" s="143">
        <f>SUM(H7:H16)</f>
        <v>14191</v>
      </c>
      <c r="I17" s="90">
        <v>56.7</v>
      </c>
      <c r="J17" s="90">
        <v>50.5</v>
      </c>
      <c r="K17" s="89" t="s">
        <v>63</v>
      </c>
      <c r="L17" s="75">
        <v>58.7</v>
      </c>
      <c r="M17" s="75">
        <v>50.4</v>
      </c>
    </row>
    <row r="18" spans="1:13" ht="12.75">
      <c r="A18" s="17" t="s">
        <v>21</v>
      </c>
      <c r="M18" s="213" t="s">
        <v>90</v>
      </c>
    </row>
    <row r="20" ht="12.75">
      <c r="A20" s="19" t="s">
        <v>74</v>
      </c>
    </row>
    <row r="21" ht="12.75">
      <c r="A21" s="19" t="s">
        <v>19</v>
      </c>
    </row>
    <row r="22" ht="12.75">
      <c r="A22" s="19" t="s">
        <v>66</v>
      </c>
    </row>
    <row r="23" ht="12.75">
      <c r="A23" s="18" t="s">
        <v>65</v>
      </c>
    </row>
  </sheetData>
  <sheetProtection/>
  <mergeCells count="2">
    <mergeCell ref="B3:G3"/>
    <mergeCell ref="H4:M4"/>
  </mergeCells>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N24"/>
  <sheetViews>
    <sheetView zoomScalePageLayoutView="0" workbookViewId="0" topLeftCell="A1">
      <selection activeCell="M21" sqref="M21"/>
    </sheetView>
  </sheetViews>
  <sheetFormatPr defaultColWidth="11.421875" defaultRowHeight="12.75"/>
  <cols>
    <col min="1" max="1" width="38.140625" style="0" customWidth="1"/>
    <col min="3" max="3" width="8.7109375" style="0" customWidth="1"/>
    <col min="4" max="6" width="11.421875" style="0" hidden="1" customWidth="1"/>
    <col min="12" max="12" width="8.421875" style="0" customWidth="1"/>
    <col min="13" max="13" width="11.28125" style="0" customWidth="1"/>
  </cols>
  <sheetData>
    <row r="2" spans="1:8" ht="12.75">
      <c r="A2" s="8" t="s">
        <v>43</v>
      </c>
      <c r="B2" s="9"/>
      <c r="C2" s="9"/>
      <c r="D2" s="9"/>
      <c r="E2" s="9"/>
      <c r="F2" s="9"/>
      <c r="G2" s="36"/>
      <c r="H2" s="21"/>
    </row>
    <row r="3" spans="1:13" ht="56.25">
      <c r="A3" s="48"/>
      <c r="B3" s="188" t="s">
        <v>0</v>
      </c>
      <c r="C3" s="197"/>
      <c r="D3" s="197"/>
      <c r="E3" s="197"/>
      <c r="F3" s="198"/>
      <c r="G3" s="82"/>
      <c r="H3" s="82" t="s">
        <v>0</v>
      </c>
      <c r="I3" s="82" t="s">
        <v>1</v>
      </c>
      <c r="J3" s="82" t="s">
        <v>2</v>
      </c>
      <c r="K3" s="82" t="s">
        <v>86</v>
      </c>
      <c r="L3" s="82" t="s">
        <v>53</v>
      </c>
      <c r="M3" s="82" t="s">
        <v>54</v>
      </c>
    </row>
    <row r="4" spans="1:13" ht="12.75">
      <c r="A4" s="48"/>
      <c r="B4" s="48">
        <v>2010</v>
      </c>
      <c r="C4" s="48">
        <v>2011</v>
      </c>
      <c r="D4" s="48">
        <v>2012</v>
      </c>
      <c r="E4" s="48">
        <v>2013</v>
      </c>
      <c r="F4" s="48">
        <v>2014</v>
      </c>
      <c r="G4" s="82">
        <v>2015</v>
      </c>
      <c r="H4" s="182">
        <v>2016</v>
      </c>
      <c r="I4" s="191"/>
      <c r="J4" s="191"/>
      <c r="K4" s="191"/>
      <c r="L4" s="183"/>
      <c r="M4" s="183"/>
    </row>
    <row r="5" spans="1:13" ht="12.75">
      <c r="A5" s="12" t="s">
        <v>35</v>
      </c>
      <c r="B5" s="44">
        <v>52</v>
      </c>
      <c r="C5" s="44">
        <v>52</v>
      </c>
      <c r="D5" s="44">
        <v>52</v>
      </c>
      <c r="E5" s="44">
        <v>60</v>
      </c>
      <c r="F5" s="52">
        <v>54</v>
      </c>
      <c r="G5" s="31">
        <v>51</v>
      </c>
      <c r="H5" s="32">
        <v>46</v>
      </c>
      <c r="I5" s="99">
        <v>50</v>
      </c>
      <c r="J5" s="40">
        <v>50</v>
      </c>
      <c r="K5" s="99">
        <v>10.7</v>
      </c>
      <c r="L5" s="32" t="s">
        <v>62</v>
      </c>
      <c r="M5" s="30">
        <v>50</v>
      </c>
    </row>
    <row r="6" spans="1:13" ht="12.75">
      <c r="A6" s="12" t="s">
        <v>70</v>
      </c>
      <c r="B6" s="44"/>
      <c r="C6" s="44"/>
      <c r="D6" s="44"/>
      <c r="E6" s="44">
        <v>9</v>
      </c>
      <c r="F6" s="52">
        <v>9</v>
      </c>
      <c r="G6" s="31">
        <v>5</v>
      </c>
      <c r="H6" s="31">
        <v>6</v>
      </c>
      <c r="I6" s="130">
        <v>15</v>
      </c>
      <c r="J6" s="130">
        <v>58.5</v>
      </c>
      <c r="K6" s="130">
        <v>85</v>
      </c>
      <c r="L6" s="138">
        <v>14</v>
      </c>
      <c r="M6" s="56">
        <v>60</v>
      </c>
    </row>
    <row r="7" spans="1:13" ht="12.75">
      <c r="A7" s="12" t="s">
        <v>36</v>
      </c>
      <c r="B7" s="44">
        <v>42</v>
      </c>
      <c r="C7" s="44">
        <v>32</v>
      </c>
      <c r="D7" s="44">
        <v>27</v>
      </c>
      <c r="E7" s="44">
        <v>31</v>
      </c>
      <c r="F7" s="65">
        <v>27</v>
      </c>
      <c r="G7" s="31">
        <v>28</v>
      </c>
      <c r="H7" s="32">
        <v>28</v>
      </c>
      <c r="I7" s="99">
        <f>19/28*100</f>
        <v>67.85714285714286</v>
      </c>
      <c r="J7" s="40">
        <v>49</v>
      </c>
      <c r="K7" s="99">
        <f>28/418*100</f>
        <v>6.698564593301436</v>
      </c>
      <c r="L7" s="105">
        <f>0.56*100</f>
        <v>56.00000000000001</v>
      </c>
      <c r="M7" s="30">
        <v>52</v>
      </c>
    </row>
    <row r="8" spans="1:13" ht="67.5" customHeight="1">
      <c r="A8" s="145" t="s">
        <v>37</v>
      </c>
      <c r="B8" s="20">
        <v>15</v>
      </c>
      <c r="C8" s="20">
        <v>11</v>
      </c>
      <c r="D8" s="20">
        <v>15</v>
      </c>
      <c r="E8" s="20">
        <v>9</v>
      </c>
      <c r="F8" s="95">
        <v>5</v>
      </c>
      <c r="G8" s="146">
        <v>6</v>
      </c>
      <c r="H8" s="199" t="s">
        <v>71</v>
      </c>
      <c r="I8" s="200"/>
      <c r="J8" s="200"/>
      <c r="K8" s="200"/>
      <c r="L8" s="200"/>
      <c r="M8" s="201"/>
    </row>
    <row r="9" spans="1:14" ht="12.75">
      <c r="A9" s="37" t="s">
        <v>42</v>
      </c>
      <c r="B9" s="38"/>
      <c r="C9" s="38"/>
      <c r="D9" s="9"/>
      <c r="E9" s="9"/>
      <c r="F9" s="9"/>
      <c r="G9" s="9"/>
      <c r="H9" s="21"/>
      <c r="I9" s="21"/>
      <c r="J9" s="21"/>
      <c r="K9" s="9"/>
      <c r="L9" s="21"/>
      <c r="M9" s="213" t="s">
        <v>90</v>
      </c>
      <c r="N9" s="21"/>
    </row>
    <row r="10" spans="1:14" ht="12.75">
      <c r="A10" s="21"/>
      <c r="B10" s="9"/>
      <c r="C10" s="9"/>
      <c r="D10" s="9"/>
      <c r="E10" s="9"/>
      <c r="F10" s="9"/>
      <c r="G10" s="36"/>
      <c r="H10" s="21"/>
      <c r="I10" s="21"/>
      <c r="J10" s="21"/>
      <c r="K10" s="36"/>
      <c r="L10" s="21"/>
      <c r="M10" s="21"/>
      <c r="N10" s="21"/>
    </row>
    <row r="11" spans="1:14" ht="12.75">
      <c r="A11" s="42"/>
      <c r="B11" s="21"/>
      <c r="C11" s="21"/>
      <c r="D11" s="21"/>
      <c r="E11" s="21"/>
      <c r="F11" s="21"/>
      <c r="G11" s="21"/>
      <c r="H11" s="21"/>
      <c r="I11" s="21"/>
      <c r="J11" s="21"/>
      <c r="K11" s="21"/>
      <c r="L11" s="21"/>
      <c r="M11" s="21"/>
      <c r="N11" s="21"/>
    </row>
    <row r="12" spans="1:14" ht="12.75">
      <c r="A12" s="8" t="s">
        <v>89</v>
      </c>
      <c r="B12" s="21"/>
      <c r="C12" s="21"/>
      <c r="D12" s="21"/>
      <c r="E12" s="21"/>
      <c r="F12" s="21"/>
      <c r="G12" s="21"/>
      <c r="H12" s="21"/>
      <c r="I12" s="21"/>
      <c r="J12" s="21"/>
      <c r="K12" s="21"/>
      <c r="L12" s="21"/>
      <c r="M12" s="21"/>
      <c r="N12" s="21"/>
    </row>
    <row r="13" spans="1:13" ht="56.25">
      <c r="A13" s="164"/>
      <c r="B13" s="194" t="s">
        <v>0</v>
      </c>
      <c r="C13" s="195"/>
      <c r="D13" s="195"/>
      <c r="E13" s="195"/>
      <c r="F13" s="196"/>
      <c r="G13" s="165" t="s">
        <v>0</v>
      </c>
      <c r="H13" s="166" t="s">
        <v>0</v>
      </c>
      <c r="I13" s="166" t="s">
        <v>1</v>
      </c>
      <c r="J13" s="166" t="s">
        <v>2</v>
      </c>
      <c r="K13" s="166" t="s">
        <v>86</v>
      </c>
      <c r="L13" s="166" t="s">
        <v>53</v>
      </c>
      <c r="M13" s="166" t="s">
        <v>54</v>
      </c>
    </row>
    <row r="14" spans="1:13" ht="12.75">
      <c r="A14" s="164"/>
      <c r="B14" s="164">
        <v>2010</v>
      </c>
      <c r="C14" s="164">
        <v>2011</v>
      </c>
      <c r="D14" s="164">
        <v>2012</v>
      </c>
      <c r="E14" s="167">
        <v>2013</v>
      </c>
      <c r="F14" s="167">
        <v>2014</v>
      </c>
      <c r="G14" s="168">
        <v>2015</v>
      </c>
      <c r="H14" s="192">
        <v>2016</v>
      </c>
      <c r="I14" s="193"/>
      <c r="J14" s="193"/>
      <c r="K14" s="193"/>
      <c r="L14" s="193"/>
      <c r="M14" s="193"/>
    </row>
    <row r="15" spans="1:13" ht="12.75">
      <c r="A15" s="169" t="s">
        <v>38</v>
      </c>
      <c r="B15" s="170">
        <v>462</v>
      </c>
      <c r="C15" s="170">
        <v>462</v>
      </c>
      <c r="D15" s="170">
        <v>462</v>
      </c>
      <c r="E15" s="170">
        <v>411</v>
      </c>
      <c r="F15" s="170">
        <v>511</v>
      </c>
      <c r="G15" s="171">
        <v>415</v>
      </c>
      <c r="H15" s="170">
        <v>448</v>
      </c>
      <c r="I15" s="172">
        <v>43</v>
      </c>
      <c r="J15" s="173" t="s">
        <v>62</v>
      </c>
      <c r="K15" s="172">
        <v>20</v>
      </c>
      <c r="L15" s="174" t="s">
        <v>62</v>
      </c>
      <c r="M15" s="174" t="s">
        <v>62</v>
      </c>
    </row>
    <row r="16" spans="1:13" ht="12.75" customHeight="1">
      <c r="A16" s="169" t="s">
        <v>39</v>
      </c>
      <c r="B16" s="170">
        <v>822</v>
      </c>
      <c r="C16" s="170">
        <v>822</v>
      </c>
      <c r="D16" s="170">
        <v>822</v>
      </c>
      <c r="E16" s="170">
        <v>681</v>
      </c>
      <c r="F16" s="170">
        <v>881</v>
      </c>
      <c r="G16" s="171">
        <v>745</v>
      </c>
      <c r="H16" s="170">
        <v>758</v>
      </c>
      <c r="I16" s="172">
        <v>50</v>
      </c>
      <c r="J16" s="173" t="s">
        <v>62</v>
      </c>
      <c r="K16" s="172">
        <v>27.9</v>
      </c>
      <c r="L16" s="174" t="s">
        <v>62</v>
      </c>
      <c r="M16" s="174" t="s">
        <v>62</v>
      </c>
    </row>
    <row r="17" spans="1:13" ht="12.75">
      <c r="A17" s="169" t="s">
        <v>40</v>
      </c>
      <c r="B17" s="170">
        <v>125</v>
      </c>
      <c r="C17" s="170">
        <v>117</v>
      </c>
      <c r="D17" s="170">
        <v>140</v>
      </c>
      <c r="E17" s="170">
        <v>140</v>
      </c>
      <c r="F17" s="170">
        <v>196</v>
      </c>
      <c r="G17" s="175">
        <v>182</v>
      </c>
      <c r="H17" s="176">
        <v>168</v>
      </c>
      <c r="I17" s="177">
        <f>95/168*100</f>
        <v>56.547619047619044</v>
      </c>
      <c r="J17" s="178">
        <v>52</v>
      </c>
      <c r="K17" s="172">
        <f>168/559*100</f>
        <v>30.05366726296959</v>
      </c>
      <c r="L17" s="172">
        <f>50.6</f>
        <v>50.6</v>
      </c>
      <c r="M17" s="170">
        <v>55</v>
      </c>
    </row>
    <row r="18" spans="1:13" ht="12.75">
      <c r="A18" s="169" t="s">
        <v>41</v>
      </c>
      <c r="B18" s="170">
        <v>111</v>
      </c>
      <c r="C18" s="170">
        <v>110</v>
      </c>
      <c r="D18" s="170">
        <v>94</v>
      </c>
      <c r="E18" s="170">
        <v>59</v>
      </c>
      <c r="F18" s="170">
        <v>112</v>
      </c>
      <c r="G18" s="175">
        <v>103</v>
      </c>
      <c r="H18" s="176">
        <v>92</v>
      </c>
      <c r="I18" s="177">
        <f>53/92*100</f>
        <v>57.608695652173914</v>
      </c>
      <c r="J18" s="178">
        <v>53</v>
      </c>
      <c r="K18" s="172">
        <f>92/289*100</f>
        <v>31.833910034602077</v>
      </c>
      <c r="L18" s="172">
        <f>135/289*100</f>
        <v>46.71280276816609</v>
      </c>
      <c r="M18" s="170">
        <v>56</v>
      </c>
    </row>
    <row r="19" spans="1:13" ht="12.75">
      <c r="A19" s="169" t="s">
        <v>87</v>
      </c>
      <c r="B19" s="170"/>
      <c r="C19" s="170"/>
      <c r="D19" s="170"/>
      <c r="E19" s="170"/>
      <c r="F19" s="170"/>
      <c r="G19" s="175">
        <v>54</v>
      </c>
      <c r="H19" s="176">
        <v>51</v>
      </c>
      <c r="I19" s="177">
        <v>29.4</v>
      </c>
      <c r="J19" s="178">
        <v>60</v>
      </c>
      <c r="K19" s="172">
        <v>20</v>
      </c>
      <c r="L19" s="172">
        <v>6</v>
      </c>
      <c r="M19" s="170">
        <v>60</v>
      </c>
    </row>
    <row r="20" spans="1:13" ht="12.75">
      <c r="A20" s="169" t="s">
        <v>88</v>
      </c>
      <c r="B20" s="170"/>
      <c r="C20" s="170"/>
      <c r="D20" s="170"/>
      <c r="E20" s="170"/>
      <c r="F20" s="170"/>
      <c r="G20" s="175"/>
      <c r="H20" s="176">
        <v>31</v>
      </c>
      <c r="I20" s="177">
        <v>13</v>
      </c>
      <c r="J20" s="178">
        <v>63</v>
      </c>
      <c r="K20" s="172">
        <v>16.7</v>
      </c>
      <c r="L20" s="172">
        <v>2.2</v>
      </c>
      <c r="M20" s="170">
        <v>64</v>
      </c>
    </row>
    <row r="21" ht="12.75">
      <c r="M21" s="213" t="s">
        <v>90</v>
      </c>
    </row>
    <row r="24" ht="12.75">
      <c r="A24" s="37" t="s">
        <v>42</v>
      </c>
    </row>
    <row r="28" ht="12.75" customHeight="1"/>
  </sheetData>
  <sheetProtection/>
  <mergeCells count="5">
    <mergeCell ref="H14:M14"/>
    <mergeCell ref="B13:F13"/>
    <mergeCell ref="B3:F3"/>
    <mergeCell ref="H4:M4"/>
    <mergeCell ref="H8:M8"/>
  </mergeCells>
  <printOptions/>
  <pageMargins left="0" right="0"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M11"/>
  <sheetViews>
    <sheetView zoomScalePageLayoutView="0" workbookViewId="0" topLeftCell="A1">
      <selection activeCell="M8" sqref="M8"/>
    </sheetView>
  </sheetViews>
  <sheetFormatPr defaultColWidth="11.421875" defaultRowHeight="12.75"/>
  <cols>
    <col min="11" max="11" width="14.421875" style="0" customWidth="1"/>
    <col min="12" max="12" width="13.00390625" style="0" customWidth="1"/>
  </cols>
  <sheetData>
    <row r="2" ht="12.75">
      <c r="A2" s="8" t="s">
        <v>52</v>
      </c>
    </row>
    <row r="3" spans="1:13" ht="63" customHeight="1">
      <c r="A3" s="202" t="s">
        <v>72</v>
      </c>
      <c r="B3" s="203"/>
      <c r="C3" s="203"/>
      <c r="D3" s="203"/>
      <c r="E3" s="203"/>
      <c r="F3" s="204"/>
      <c r="G3" s="47"/>
      <c r="H3" s="82" t="s">
        <v>0</v>
      </c>
      <c r="I3" s="82" t="s">
        <v>1</v>
      </c>
      <c r="J3" s="82" t="s">
        <v>2</v>
      </c>
      <c r="K3" s="82" t="s">
        <v>22</v>
      </c>
      <c r="L3" s="82" t="s">
        <v>53</v>
      </c>
      <c r="M3" s="82" t="s">
        <v>54</v>
      </c>
    </row>
    <row r="4" spans="1:13" ht="21.75" customHeight="1">
      <c r="A4" s="46"/>
      <c r="B4" s="48">
        <v>2010</v>
      </c>
      <c r="C4" s="48">
        <v>2011</v>
      </c>
      <c r="D4" s="48">
        <v>2012</v>
      </c>
      <c r="E4" s="104">
        <v>2013</v>
      </c>
      <c r="F4" s="103">
        <v>2014</v>
      </c>
      <c r="G4" s="86">
        <v>2015</v>
      </c>
      <c r="H4" s="182">
        <v>2016</v>
      </c>
      <c r="I4" s="191"/>
      <c r="J4" s="191"/>
      <c r="K4" s="191"/>
      <c r="L4" s="183"/>
      <c r="M4" s="184"/>
    </row>
    <row r="5" spans="1:13" ht="12.75">
      <c r="A5" s="51" t="s">
        <v>67</v>
      </c>
      <c r="B5" s="20">
        <v>136</v>
      </c>
      <c r="C5" s="20">
        <v>143</v>
      </c>
      <c r="D5" s="20">
        <v>129</v>
      </c>
      <c r="E5" s="20">
        <v>129</v>
      </c>
      <c r="F5" s="95">
        <v>214</v>
      </c>
      <c r="G5" s="49">
        <v>214</v>
      </c>
      <c r="H5" s="32">
        <v>214</v>
      </c>
      <c r="I5" s="99">
        <v>72.4</v>
      </c>
      <c r="J5" s="40">
        <v>50</v>
      </c>
      <c r="K5" s="147">
        <v>2</v>
      </c>
      <c r="L5" s="12">
        <v>64.1</v>
      </c>
      <c r="M5" s="30">
        <v>51</v>
      </c>
    </row>
    <row r="6" spans="1:13" ht="12.75">
      <c r="A6" s="51" t="s">
        <v>55</v>
      </c>
      <c r="B6" s="20">
        <v>162</v>
      </c>
      <c r="C6" s="20">
        <v>164</v>
      </c>
      <c r="D6" s="20">
        <v>305</v>
      </c>
      <c r="E6" s="20">
        <v>246</v>
      </c>
      <c r="F6" s="95">
        <v>251</v>
      </c>
      <c r="G6" s="50">
        <v>284</v>
      </c>
      <c r="H6" s="32">
        <v>296</v>
      </c>
      <c r="I6" s="99">
        <v>90.8</v>
      </c>
      <c r="J6" s="40">
        <v>52</v>
      </c>
      <c r="K6" s="12">
        <v>1.9</v>
      </c>
      <c r="L6" s="12">
        <v>92.2</v>
      </c>
      <c r="M6" s="30">
        <v>52</v>
      </c>
    </row>
    <row r="7" spans="1:13" ht="12.75">
      <c r="A7" s="155" t="s">
        <v>23</v>
      </c>
      <c r="B7" s="156">
        <v>298</v>
      </c>
      <c r="C7" s="156">
        <v>307</v>
      </c>
      <c r="D7" s="156">
        <v>434</v>
      </c>
      <c r="E7" s="156">
        <v>375</v>
      </c>
      <c r="F7" s="157">
        <v>465</v>
      </c>
      <c r="G7" s="158">
        <v>498</v>
      </c>
      <c r="H7" s="153">
        <v>510</v>
      </c>
      <c r="I7" s="159">
        <f>0.816*100</f>
        <v>81.6</v>
      </c>
      <c r="J7" s="154">
        <f>(J5+J6)/2</f>
        <v>51</v>
      </c>
      <c r="K7" s="160">
        <v>1.9</v>
      </c>
      <c r="L7" s="161">
        <v>78.1</v>
      </c>
      <c r="M7" s="162">
        <v>51.5</v>
      </c>
    </row>
    <row r="8" spans="1:13" ht="12.75">
      <c r="A8" s="77" t="s">
        <v>47</v>
      </c>
      <c r="J8" s="9"/>
      <c r="K8" s="21"/>
      <c r="L8" s="21"/>
      <c r="M8" s="213" t="s">
        <v>90</v>
      </c>
    </row>
    <row r="9" spans="9:11" ht="12.75">
      <c r="I9" s="36"/>
      <c r="J9" s="21"/>
      <c r="K9" s="21"/>
    </row>
    <row r="10" spans="10:13" ht="12.75">
      <c r="J10" s="21"/>
      <c r="K10" s="21"/>
      <c r="L10" s="21"/>
      <c r="M10" s="21"/>
    </row>
    <row r="11" spans="10:13" ht="12.75">
      <c r="J11" s="21"/>
      <c r="K11" s="21"/>
      <c r="L11" s="21"/>
      <c r="M11" s="21"/>
    </row>
  </sheetData>
  <sheetProtection/>
  <mergeCells count="2">
    <mergeCell ref="A3:F3"/>
    <mergeCell ref="H4:M4"/>
  </mergeCells>
  <printOptions/>
  <pageMargins left="0.17" right="0.17" top="0.75" bottom="0.75" header="0.3" footer="0.3"/>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M13" sqref="M13"/>
    </sheetView>
  </sheetViews>
  <sheetFormatPr defaultColWidth="11.421875" defaultRowHeight="12.75"/>
  <cols>
    <col min="11" max="11" width="16.57421875" style="0" customWidth="1"/>
    <col min="12" max="12" width="12.421875" style="0" customWidth="1"/>
  </cols>
  <sheetData>
    <row r="1" spans="1:8" ht="12.75">
      <c r="A1" s="8" t="s">
        <v>51</v>
      </c>
      <c r="B1" s="9"/>
      <c r="C1" s="9"/>
      <c r="D1" s="9"/>
      <c r="E1" s="9"/>
      <c r="F1" s="9"/>
      <c r="G1" s="21"/>
      <c r="H1" s="21"/>
    </row>
    <row r="2" spans="1:13" ht="33.75">
      <c r="A2" s="188" t="s">
        <v>24</v>
      </c>
      <c r="B2" s="205"/>
      <c r="C2" s="205"/>
      <c r="D2" s="205"/>
      <c r="E2" s="205"/>
      <c r="F2" s="205"/>
      <c r="G2" s="206"/>
      <c r="H2" s="82" t="s">
        <v>0</v>
      </c>
      <c r="I2" s="82" t="s">
        <v>1</v>
      </c>
      <c r="J2" s="82" t="s">
        <v>2</v>
      </c>
      <c r="K2" s="82" t="s">
        <v>85</v>
      </c>
      <c r="L2" s="82" t="s">
        <v>53</v>
      </c>
      <c r="M2" s="82" t="s">
        <v>54</v>
      </c>
    </row>
    <row r="3" spans="1:13" ht="12.75">
      <c r="A3" s="22"/>
      <c r="B3" s="150">
        <v>2010</v>
      </c>
      <c r="C3" s="150">
        <v>2011</v>
      </c>
      <c r="D3" s="150">
        <v>2012</v>
      </c>
      <c r="E3" s="150">
        <v>2013</v>
      </c>
      <c r="F3" s="46">
        <v>2014</v>
      </c>
      <c r="G3" s="151">
        <v>2015</v>
      </c>
      <c r="H3" s="182">
        <v>2016</v>
      </c>
      <c r="I3" s="191"/>
      <c r="J3" s="191"/>
      <c r="K3" s="191"/>
      <c r="L3" s="183"/>
      <c r="M3" s="184"/>
    </row>
    <row r="4" spans="1:13" ht="40.5" customHeight="1">
      <c r="A4" s="63" t="s">
        <v>32</v>
      </c>
      <c r="B4" s="120"/>
      <c r="C4" s="120"/>
      <c r="D4" s="120"/>
      <c r="E4" s="120"/>
      <c r="F4" s="121">
        <v>74</v>
      </c>
      <c r="G4" s="122">
        <v>51</v>
      </c>
      <c r="H4" s="32">
        <v>55</v>
      </c>
      <c r="I4" s="99">
        <f>45/100*100</f>
        <v>45</v>
      </c>
      <c r="J4" s="40">
        <v>57</v>
      </c>
      <c r="K4" s="99" t="s">
        <v>81</v>
      </c>
      <c r="L4" s="101">
        <f>0.46*100</f>
        <v>46</v>
      </c>
      <c r="M4" s="32">
        <v>59</v>
      </c>
    </row>
    <row r="5" spans="1:13" ht="22.5">
      <c r="A5" s="63" t="s">
        <v>33</v>
      </c>
      <c r="B5" s="120"/>
      <c r="C5" s="120"/>
      <c r="D5" s="120"/>
      <c r="E5" s="121">
        <v>373</v>
      </c>
      <c r="F5" s="121">
        <v>248</v>
      </c>
      <c r="G5" s="122">
        <v>258</v>
      </c>
      <c r="H5" s="32">
        <v>281</v>
      </c>
      <c r="I5" s="101">
        <v>47</v>
      </c>
      <c r="J5" s="40">
        <v>54</v>
      </c>
      <c r="K5" s="99" t="s">
        <v>82</v>
      </c>
      <c r="L5" s="101">
        <f>0.54*100</f>
        <v>54</v>
      </c>
      <c r="M5" s="32">
        <v>53</v>
      </c>
    </row>
    <row r="6" spans="1:13" ht="22.5">
      <c r="A6" s="63" t="s">
        <v>34</v>
      </c>
      <c r="B6" s="43">
        <v>402</v>
      </c>
      <c r="C6" s="123">
        <v>388</v>
      </c>
      <c r="D6" s="123">
        <v>388</v>
      </c>
      <c r="E6" s="123">
        <v>426</v>
      </c>
      <c r="F6" s="33">
        <v>416</v>
      </c>
      <c r="G6" s="33">
        <v>370</v>
      </c>
      <c r="H6" s="33">
        <v>363</v>
      </c>
      <c r="I6" s="99">
        <f>0.667*100</f>
        <v>66.7</v>
      </c>
      <c r="J6" s="40">
        <v>46</v>
      </c>
      <c r="K6" s="99">
        <v>7</v>
      </c>
      <c r="L6" s="32">
        <v>65.6</v>
      </c>
      <c r="M6" s="32">
        <v>47</v>
      </c>
    </row>
    <row r="7" spans="1:13" ht="22.5">
      <c r="A7" s="64" t="s">
        <v>56</v>
      </c>
      <c r="B7" s="43">
        <v>536</v>
      </c>
      <c r="C7" s="123">
        <v>399</v>
      </c>
      <c r="D7" s="123">
        <v>387</v>
      </c>
      <c r="E7" s="123">
        <v>411</v>
      </c>
      <c r="F7" s="33">
        <v>422</v>
      </c>
      <c r="G7" s="33">
        <v>433</v>
      </c>
      <c r="H7" s="33">
        <v>455</v>
      </c>
      <c r="I7" s="99">
        <v>81.7</v>
      </c>
      <c r="J7" s="40">
        <v>50</v>
      </c>
      <c r="K7" s="99">
        <v>11</v>
      </c>
      <c r="L7" s="32">
        <v>81.3</v>
      </c>
      <c r="M7" s="32">
        <v>50</v>
      </c>
    </row>
    <row r="8" spans="1:13" ht="22.5">
      <c r="A8" s="63" t="s">
        <v>57</v>
      </c>
      <c r="B8" s="43">
        <v>516</v>
      </c>
      <c r="C8" s="123">
        <v>708</v>
      </c>
      <c r="D8" s="123">
        <v>724</v>
      </c>
      <c r="E8" s="123">
        <v>782</v>
      </c>
      <c r="F8" s="33">
        <v>754</v>
      </c>
      <c r="G8" s="33">
        <v>806</v>
      </c>
      <c r="H8" s="33">
        <v>758</v>
      </c>
      <c r="I8" s="99">
        <f>0.851*100</f>
        <v>85.1</v>
      </c>
      <c r="J8" s="40">
        <v>47</v>
      </c>
      <c r="K8" s="99">
        <v>8.5</v>
      </c>
      <c r="L8" s="32">
        <v>83.7</v>
      </c>
      <c r="M8" s="32">
        <v>46</v>
      </c>
    </row>
    <row r="9" spans="1:13" ht="12.75">
      <c r="A9" s="63" t="s">
        <v>58</v>
      </c>
      <c r="B9" s="43">
        <v>797</v>
      </c>
      <c r="C9" s="123">
        <v>547</v>
      </c>
      <c r="D9" s="123">
        <v>796</v>
      </c>
      <c r="E9" s="123">
        <v>1144</v>
      </c>
      <c r="F9" s="33">
        <v>1108</v>
      </c>
      <c r="G9" s="33">
        <v>1072</v>
      </c>
      <c r="H9" s="33">
        <v>1005</v>
      </c>
      <c r="I9" s="99">
        <v>91.8</v>
      </c>
      <c r="J9" s="40">
        <v>53</v>
      </c>
      <c r="K9" s="99">
        <v>25</v>
      </c>
      <c r="L9" s="32">
        <v>90.9</v>
      </c>
      <c r="M9" s="32">
        <v>53</v>
      </c>
    </row>
    <row r="10" spans="1:13" ht="12.75">
      <c r="A10" s="63" t="s">
        <v>59</v>
      </c>
      <c r="B10" s="122">
        <v>1492</v>
      </c>
      <c r="C10" s="123">
        <v>1230</v>
      </c>
      <c r="D10" s="123">
        <v>1190</v>
      </c>
      <c r="E10" s="123">
        <v>1832</v>
      </c>
      <c r="F10" s="33">
        <v>1669</v>
      </c>
      <c r="G10" s="33">
        <v>1666</v>
      </c>
      <c r="H10" s="33">
        <v>1470</v>
      </c>
      <c r="I10" s="99">
        <v>89</v>
      </c>
      <c r="J10" s="40">
        <v>48</v>
      </c>
      <c r="K10" s="99">
        <v>21.3</v>
      </c>
      <c r="L10" s="32">
        <v>88.1</v>
      </c>
      <c r="M10" s="32">
        <v>48</v>
      </c>
    </row>
    <row r="11" spans="1:13" ht="12.75">
      <c r="A11" s="63" t="s">
        <v>60</v>
      </c>
      <c r="B11" s="43">
        <v>256</v>
      </c>
      <c r="C11" s="123">
        <v>318</v>
      </c>
      <c r="D11" s="123">
        <v>320</v>
      </c>
      <c r="E11" s="123">
        <v>1468</v>
      </c>
      <c r="F11" s="33">
        <v>919</v>
      </c>
      <c r="G11" s="33">
        <v>840</v>
      </c>
      <c r="H11" s="33">
        <v>722</v>
      </c>
      <c r="I11" s="99">
        <v>91.6</v>
      </c>
      <c r="J11" s="40">
        <v>46</v>
      </c>
      <c r="K11" s="99">
        <v>35</v>
      </c>
      <c r="L11" s="32">
        <v>92.5</v>
      </c>
      <c r="M11" s="32">
        <v>46</v>
      </c>
    </row>
    <row r="12" spans="1:13" ht="12.75">
      <c r="A12" s="57" t="s">
        <v>23</v>
      </c>
      <c r="B12" s="58">
        <f>SUM(B6:B11)</f>
        <v>3999</v>
      </c>
      <c r="C12" s="58">
        <f>C6+399+708+C9+C10+C11</f>
        <v>3590</v>
      </c>
      <c r="D12" s="58">
        <f>SUM(D6:D11)</f>
        <v>3805</v>
      </c>
      <c r="E12" s="58">
        <f>SUM(E6:E11)</f>
        <v>6063</v>
      </c>
      <c r="F12" s="59">
        <f>SUM(F4:F11)</f>
        <v>5610</v>
      </c>
      <c r="G12" s="67">
        <f>SUM(G4:G11)</f>
        <v>5496</v>
      </c>
      <c r="H12" s="67">
        <f>SUM(H4:H11)</f>
        <v>5109</v>
      </c>
      <c r="I12" s="114">
        <f>(I4+I5+I6+I7+I8+I9+I10+I11)/8</f>
        <v>74.7375</v>
      </c>
      <c r="J12" s="109">
        <f>(J4+J5+J6+J7+J8+J9+J10+J11)/8</f>
        <v>50.125</v>
      </c>
      <c r="K12" s="114">
        <v>17.1</v>
      </c>
      <c r="L12" s="68">
        <v>75.3</v>
      </c>
      <c r="M12" s="109">
        <f>(M4+M5+M6+M7+M8+M9+M10+M11)/8</f>
        <v>50.25</v>
      </c>
    </row>
    <row r="13" spans="1:13" ht="12.75">
      <c r="A13" s="23" t="s">
        <v>76</v>
      </c>
      <c r="B13" s="24"/>
      <c r="C13" s="9"/>
      <c r="D13" s="9"/>
      <c r="E13" s="9"/>
      <c r="F13" s="9"/>
      <c r="G13" s="21"/>
      <c r="H13" s="25"/>
      <c r="I13" s="110"/>
      <c r="M13" s="213" t="s">
        <v>90</v>
      </c>
    </row>
    <row r="14" spans="1:8" ht="12.75">
      <c r="A14" s="21"/>
      <c r="B14" s="9"/>
      <c r="C14" s="9"/>
      <c r="D14" s="9"/>
      <c r="E14" s="9"/>
      <c r="F14" s="9"/>
      <c r="G14" s="21"/>
      <c r="H14" s="21"/>
    </row>
    <row r="15" ht="12.75">
      <c r="A15" t="s">
        <v>83</v>
      </c>
    </row>
    <row r="16" ht="12.75">
      <c r="A16" t="s">
        <v>84</v>
      </c>
    </row>
    <row r="20" ht="12.75">
      <c r="J20" s="111"/>
    </row>
    <row r="21" ht="12.75">
      <c r="J21" s="111"/>
    </row>
    <row r="30" spans="1:8" ht="12.75">
      <c r="A30" s="25"/>
      <c r="B30" s="9"/>
      <c r="C30" s="9"/>
      <c r="D30" s="9"/>
      <c r="E30" s="9"/>
      <c r="F30" s="9"/>
      <c r="G30" s="21"/>
      <c r="H30" s="21"/>
    </row>
  </sheetData>
  <sheetProtection/>
  <mergeCells count="2">
    <mergeCell ref="H3:M3"/>
    <mergeCell ref="A2:G2"/>
  </mergeCells>
  <printOptions/>
  <pageMargins left="0.17" right="0.17" top="0.7480314960629921" bottom="0.7480314960629921" header="0.31496062992125984" footer="0.31496062992125984"/>
  <pageSetup fitToHeight="0"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selection activeCell="M11" sqref="M11"/>
    </sheetView>
  </sheetViews>
  <sheetFormatPr defaultColWidth="11.421875" defaultRowHeight="12.75"/>
  <cols>
    <col min="1" max="1" width="18.8515625" style="0" customWidth="1"/>
    <col min="11" max="11" width="13.8515625" style="0" customWidth="1"/>
    <col min="12" max="12" width="13.421875" style="0" customWidth="1"/>
  </cols>
  <sheetData>
    <row r="1" spans="1:9" ht="12.75">
      <c r="A1" s="21"/>
      <c r="B1" s="9"/>
      <c r="C1" s="9"/>
      <c r="D1" s="9"/>
      <c r="E1" s="9"/>
      <c r="F1" s="9"/>
      <c r="G1" s="21"/>
      <c r="H1" s="21"/>
      <c r="I1" s="21"/>
    </row>
    <row r="3" spans="1:9" ht="12.75">
      <c r="A3" s="179" t="s">
        <v>50</v>
      </c>
      <c r="B3" s="180"/>
      <c r="C3" s="181"/>
      <c r="D3" s="181"/>
      <c r="E3" s="181"/>
      <c r="F3" s="181"/>
      <c r="G3" s="21"/>
      <c r="H3" s="21"/>
      <c r="I3" s="21"/>
    </row>
    <row r="4" spans="1:13" ht="33.75">
      <c r="A4" s="188" t="s">
        <v>24</v>
      </c>
      <c r="B4" s="207"/>
      <c r="C4" s="207"/>
      <c r="D4" s="207"/>
      <c r="E4" s="207"/>
      <c r="F4" s="207"/>
      <c r="G4" s="208"/>
      <c r="H4" s="82" t="s">
        <v>0</v>
      </c>
      <c r="I4" s="82" t="s">
        <v>1</v>
      </c>
      <c r="J4" s="82" t="s">
        <v>2</v>
      </c>
      <c r="K4" s="82" t="s">
        <v>22</v>
      </c>
      <c r="L4" s="82" t="s">
        <v>53</v>
      </c>
      <c r="M4" s="82" t="s">
        <v>54</v>
      </c>
    </row>
    <row r="5" spans="1:13" ht="12.75">
      <c r="A5" s="22"/>
      <c r="B5" s="150">
        <v>2010</v>
      </c>
      <c r="C5" s="150">
        <v>2011</v>
      </c>
      <c r="D5" s="150">
        <v>2012</v>
      </c>
      <c r="E5" s="152">
        <v>2013</v>
      </c>
      <c r="F5" s="104">
        <v>2014</v>
      </c>
      <c r="G5" s="104">
        <v>2015</v>
      </c>
      <c r="H5" s="182">
        <v>2016</v>
      </c>
      <c r="I5" s="191"/>
      <c r="J5" s="191"/>
      <c r="K5" s="191"/>
      <c r="L5" s="183"/>
      <c r="M5" s="184"/>
    </row>
    <row r="6" spans="1:13" ht="12.75">
      <c r="A6" s="128" t="s">
        <v>28</v>
      </c>
      <c r="B6" s="29">
        <v>55</v>
      </c>
      <c r="C6" s="29">
        <v>54</v>
      </c>
      <c r="D6" s="29">
        <v>49</v>
      </c>
      <c r="E6" s="29">
        <v>55</v>
      </c>
      <c r="F6" s="30">
        <v>51</v>
      </c>
      <c r="G6" s="30">
        <v>53</v>
      </c>
      <c r="H6" s="32">
        <v>54</v>
      </c>
      <c r="I6" s="101">
        <f>9630/100</f>
        <v>96.3</v>
      </c>
      <c r="J6" s="40">
        <v>54</v>
      </c>
      <c r="K6" s="99">
        <v>13</v>
      </c>
      <c r="L6" s="105">
        <v>96</v>
      </c>
      <c r="M6" s="30">
        <v>54</v>
      </c>
    </row>
    <row r="7" spans="1:13" ht="12.75">
      <c r="A7" s="128" t="s">
        <v>29</v>
      </c>
      <c r="B7" s="29">
        <v>139</v>
      </c>
      <c r="C7" s="29">
        <v>143</v>
      </c>
      <c r="D7" s="29">
        <v>134</v>
      </c>
      <c r="E7" s="29">
        <v>142</v>
      </c>
      <c r="F7" s="30">
        <v>122</v>
      </c>
      <c r="G7" s="30">
        <v>117</v>
      </c>
      <c r="H7" s="32">
        <v>111</v>
      </c>
      <c r="I7" s="99">
        <v>95.8</v>
      </c>
      <c r="J7" s="40">
        <v>46</v>
      </c>
      <c r="K7" s="99">
        <v>10</v>
      </c>
      <c r="L7" s="30">
        <v>94.9</v>
      </c>
      <c r="M7" s="30">
        <v>46</v>
      </c>
    </row>
    <row r="8" spans="1:13" ht="12.75">
      <c r="A8" s="128" t="s">
        <v>30</v>
      </c>
      <c r="B8" s="31"/>
      <c r="C8" s="31"/>
      <c r="D8" s="29">
        <v>231</v>
      </c>
      <c r="E8" s="29">
        <v>236</v>
      </c>
      <c r="F8" s="30">
        <v>236</v>
      </c>
      <c r="G8" s="30">
        <v>236</v>
      </c>
      <c r="H8" s="106">
        <v>236</v>
      </c>
      <c r="I8" s="107">
        <v>96.3</v>
      </c>
      <c r="J8" s="108">
        <v>56</v>
      </c>
      <c r="K8" s="107">
        <v>12.1</v>
      </c>
      <c r="L8" s="30">
        <v>96.1</v>
      </c>
      <c r="M8" s="30">
        <v>56</v>
      </c>
    </row>
    <row r="9" spans="1:13" ht="12.75">
      <c r="A9" s="128" t="s">
        <v>31</v>
      </c>
      <c r="B9" s="29">
        <v>272</v>
      </c>
      <c r="C9" s="29">
        <v>290</v>
      </c>
      <c r="D9" s="29">
        <v>315</v>
      </c>
      <c r="E9" s="29">
        <v>319</v>
      </c>
      <c r="F9" s="30">
        <v>328</v>
      </c>
      <c r="G9" s="30">
        <v>333</v>
      </c>
      <c r="H9" s="32">
        <v>330</v>
      </c>
      <c r="I9" s="115" t="s">
        <v>69</v>
      </c>
      <c r="J9" s="40">
        <v>51</v>
      </c>
      <c r="K9" s="99">
        <v>11</v>
      </c>
      <c r="L9" s="30">
        <v>95.8</v>
      </c>
      <c r="M9" s="30">
        <v>51</v>
      </c>
    </row>
    <row r="10" spans="1:13" ht="12.75">
      <c r="A10" s="124" t="s">
        <v>23</v>
      </c>
      <c r="B10" s="125">
        <v>466</v>
      </c>
      <c r="C10" s="126">
        <v>487</v>
      </c>
      <c r="D10" s="126">
        <v>729</v>
      </c>
      <c r="E10" s="126">
        <v>752</v>
      </c>
      <c r="F10" s="112">
        <v>737</v>
      </c>
      <c r="G10" s="112">
        <v>739</v>
      </c>
      <c r="H10" s="112">
        <v>731</v>
      </c>
      <c r="I10" s="144" t="s">
        <v>69</v>
      </c>
      <c r="J10" s="139">
        <v>51.75</v>
      </c>
      <c r="K10" s="127">
        <v>11.525</v>
      </c>
      <c r="L10" s="112">
        <v>95.7</v>
      </c>
      <c r="M10" s="126" t="s">
        <v>63</v>
      </c>
    </row>
    <row r="11" spans="1:13" ht="12.75">
      <c r="A11" s="23" t="s">
        <v>76</v>
      </c>
      <c r="B11" s="9"/>
      <c r="C11" s="9"/>
      <c r="D11" s="9"/>
      <c r="E11" s="9"/>
      <c r="F11" s="9"/>
      <c r="G11" s="21"/>
      <c r="M11" s="213" t="s">
        <v>90</v>
      </c>
    </row>
    <row r="15" ht="12.75">
      <c r="D15" s="115"/>
    </row>
  </sheetData>
  <sheetProtection/>
  <mergeCells count="2">
    <mergeCell ref="H5:M5"/>
    <mergeCell ref="A4:G4"/>
  </mergeCells>
  <printOptions/>
  <pageMargins left="0.17" right="0.17" top="0.75" bottom="0.75" header="0.3" footer="0.3"/>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M12"/>
  <sheetViews>
    <sheetView zoomScalePageLayoutView="0" workbookViewId="0" topLeftCell="A1">
      <selection activeCell="M9" sqref="M9"/>
    </sheetView>
  </sheetViews>
  <sheetFormatPr defaultColWidth="11.421875" defaultRowHeight="12.75"/>
  <cols>
    <col min="11" max="11" width="13.421875" style="0" customWidth="1"/>
    <col min="12" max="12" width="12.8515625" style="0" customWidth="1"/>
  </cols>
  <sheetData>
    <row r="1" spans="9:12" ht="12.75">
      <c r="I1" s="28"/>
      <c r="J1" s="28"/>
      <c r="K1" s="28"/>
      <c r="L1" s="28"/>
    </row>
    <row r="2" spans="1:12" ht="12.75">
      <c r="A2" s="8" t="s">
        <v>49</v>
      </c>
      <c r="B2" s="26"/>
      <c r="C2" s="9"/>
      <c r="D2" s="9"/>
      <c r="E2" s="9"/>
      <c r="F2" s="9"/>
      <c r="G2" s="21"/>
      <c r="H2" s="21"/>
      <c r="I2" s="28"/>
      <c r="J2" s="28"/>
      <c r="K2" s="28"/>
      <c r="L2" s="28"/>
    </row>
    <row r="3" spans="1:13" ht="33.75">
      <c r="A3" s="209" t="s">
        <v>3</v>
      </c>
      <c r="B3" s="202" t="s">
        <v>24</v>
      </c>
      <c r="C3" s="211"/>
      <c r="D3" s="211"/>
      <c r="E3" s="211"/>
      <c r="F3" s="211"/>
      <c r="G3" s="212"/>
      <c r="H3" s="82" t="s">
        <v>0</v>
      </c>
      <c r="I3" s="82" t="s">
        <v>1</v>
      </c>
      <c r="J3" s="82" t="s">
        <v>2</v>
      </c>
      <c r="K3" s="82" t="s">
        <v>22</v>
      </c>
      <c r="L3" s="82" t="s">
        <v>53</v>
      </c>
      <c r="M3" s="82" t="s">
        <v>54</v>
      </c>
    </row>
    <row r="4" spans="1:13" ht="12.75">
      <c r="A4" s="210"/>
      <c r="B4" s="39">
        <v>2010</v>
      </c>
      <c r="C4" s="39">
        <v>2011</v>
      </c>
      <c r="D4" s="39">
        <v>2012</v>
      </c>
      <c r="E4" s="96">
        <v>2013</v>
      </c>
      <c r="F4" s="48">
        <v>2014</v>
      </c>
      <c r="G4" s="48">
        <v>2015</v>
      </c>
      <c r="H4" s="182">
        <v>2016</v>
      </c>
      <c r="I4" s="191"/>
      <c r="J4" s="191"/>
      <c r="K4" s="191"/>
      <c r="L4" s="183"/>
      <c r="M4" s="184"/>
    </row>
    <row r="5" spans="1:13" ht="67.5">
      <c r="A5" s="63" t="s">
        <v>25</v>
      </c>
      <c r="B5" s="43">
        <v>45</v>
      </c>
      <c r="C5" s="44">
        <v>36</v>
      </c>
      <c r="D5" s="45">
        <v>30</v>
      </c>
      <c r="E5" s="44">
        <v>28</v>
      </c>
      <c r="F5" s="33">
        <v>25</v>
      </c>
      <c r="G5" s="33">
        <v>19</v>
      </c>
      <c r="H5" s="31">
        <v>18</v>
      </c>
      <c r="I5" s="130">
        <v>0</v>
      </c>
      <c r="J5" s="129">
        <v>53</v>
      </c>
      <c r="K5" s="130">
        <v>6</v>
      </c>
      <c r="L5" s="148">
        <v>8.3</v>
      </c>
      <c r="M5" s="132" t="s">
        <v>68</v>
      </c>
    </row>
    <row r="6" spans="1:13" ht="67.5">
      <c r="A6" s="63" t="s">
        <v>26</v>
      </c>
      <c r="B6" s="43">
        <v>60</v>
      </c>
      <c r="C6" s="44">
        <v>48</v>
      </c>
      <c r="D6" s="45">
        <v>40</v>
      </c>
      <c r="E6" s="44">
        <v>139</v>
      </c>
      <c r="F6" s="33">
        <v>138</v>
      </c>
      <c r="G6" s="33">
        <v>125</v>
      </c>
      <c r="H6" s="31">
        <v>111</v>
      </c>
      <c r="I6" s="130">
        <v>45.2</v>
      </c>
      <c r="J6" s="129">
        <v>56</v>
      </c>
      <c r="K6" s="130">
        <v>7</v>
      </c>
      <c r="L6" s="56">
        <v>21.8</v>
      </c>
      <c r="M6" s="56">
        <v>57</v>
      </c>
    </row>
    <row r="7" spans="1:13" ht="67.5">
      <c r="A7" s="27" t="s">
        <v>27</v>
      </c>
      <c r="B7" s="52">
        <v>543</v>
      </c>
      <c r="C7" s="133">
        <v>430</v>
      </c>
      <c r="D7" s="134">
        <v>373</v>
      </c>
      <c r="E7" s="133">
        <v>540</v>
      </c>
      <c r="F7" s="66">
        <v>441</v>
      </c>
      <c r="G7" s="66">
        <v>350</v>
      </c>
      <c r="H7" s="135">
        <v>287</v>
      </c>
      <c r="I7" s="136">
        <v>64.8</v>
      </c>
      <c r="J7" s="137">
        <v>51</v>
      </c>
      <c r="K7" s="136">
        <v>8</v>
      </c>
      <c r="L7" s="149">
        <v>62.4</v>
      </c>
      <c r="M7" s="135">
        <v>52</v>
      </c>
    </row>
    <row r="8" spans="1:13" ht="12.75">
      <c r="A8" s="61" t="s">
        <v>23</v>
      </c>
      <c r="B8" s="60">
        <v>818</v>
      </c>
      <c r="C8" s="62">
        <v>689</v>
      </c>
      <c r="D8" s="62">
        <v>443</v>
      </c>
      <c r="E8" s="62">
        <v>707</v>
      </c>
      <c r="F8" s="60">
        <v>604</v>
      </c>
      <c r="G8" s="60">
        <v>494</v>
      </c>
      <c r="H8" s="60">
        <v>416</v>
      </c>
      <c r="I8" s="131">
        <v>36.666666666666664</v>
      </c>
      <c r="J8" s="113">
        <v>53.333333333333336</v>
      </c>
      <c r="K8" s="131">
        <f>(K5+K6+K7)/3</f>
        <v>7</v>
      </c>
      <c r="L8" s="60">
        <v>30.8</v>
      </c>
      <c r="M8" s="60" t="s">
        <v>63</v>
      </c>
    </row>
    <row r="9" spans="1:13" ht="12.75">
      <c r="A9" s="81" t="s">
        <v>75</v>
      </c>
      <c r="B9" s="9"/>
      <c r="C9" s="9"/>
      <c r="D9" s="9"/>
      <c r="E9" s="9"/>
      <c r="F9" s="9"/>
      <c r="G9" s="21"/>
      <c r="H9" s="21"/>
      <c r="M9" s="213" t="s">
        <v>90</v>
      </c>
    </row>
    <row r="10" ht="12.75">
      <c r="A10" s="23" t="s">
        <v>76</v>
      </c>
    </row>
    <row r="11" spans="9:12" ht="12.75">
      <c r="I11" s="28"/>
      <c r="J11" s="28"/>
      <c r="K11" s="28"/>
      <c r="L11" s="28"/>
    </row>
    <row r="12" spans="9:12" ht="12.75">
      <c r="I12" s="28"/>
      <c r="J12" s="28"/>
      <c r="K12" s="28"/>
      <c r="L12" s="28"/>
    </row>
  </sheetData>
  <sheetProtection/>
  <mergeCells count="3">
    <mergeCell ref="H4:M4"/>
    <mergeCell ref="A3:A4"/>
    <mergeCell ref="B3:G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BSN-1 ; 2016 ; Bilan social du ministère de l'Education nationale, de l'enseignement Supérieur et de la Recherche, 1. Enseignement scolaire 2015-2016; Les promotions</dc:title>
  <dc:subject/>
  <dc:creator>DEPP-MENESR; direction de l'évaluation, de la prospective et de l'édition; ministère de l'éducation nationale, de l'enseignement supérieur et de la recherche</dc:creator>
  <cp:keywords>DEPP; MENESR; personnels; Education nationale; 2015-2016; rémunérations; concours; recrutement; promotions; mobilité géographique; retraites; lieux d'exercice; congés; santé; formation continue; politique sociale.</cp:keywords>
  <dc:description/>
  <cp:lastModifiedBy>Administration centrale</cp:lastModifiedBy>
  <cp:lastPrinted>2016-11-28T10:27:15Z</cp:lastPrinted>
  <dcterms:created xsi:type="dcterms:W3CDTF">2014-09-23T16:55:06Z</dcterms:created>
  <dcterms:modified xsi:type="dcterms:W3CDTF">2017-05-19T08:04:20Z</dcterms:modified>
  <cp:category/>
  <cp:version/>
  <cp:contentType/>
  <cp:contentStatus/>
</cp:coreProperties>
</file>