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40" windowHeight="13590" activeTab="0"/>
  </bookViews>
  <sheets>
    <sheet name="Graphique" sheetId="1" r:id="rId1"/>
    <sheet name="Fig 1" sheetId="2" r:id="rId2"/>
    <sheet name="Fig 2" sheetId="3" r:id="rId3"/>
    <sheet name="Fig 3" sheetId="4" r:id="rId4"/>
    <sheet name="Fig 4" sheetId="5" r:id="rId5"/>
    <sheet name="Fig 5" sheetId="6" r:id="rId6"/>
    <sheet name="Fig 6" sheetId="7" r:id="rId7"/>
    <sheet name="Fig 7" sheetId="8" r:id="rId8"/>
    <sheet name="Fig 8" sheetId="9" r:id="rId9"/>
    <sheet name="Fig 9 Web" sheetId="10" r:id="rId10"/>
    <sheet name="Fig 10 Web" sheetId="11" r:id="rId11"/>
    <sheet name="Définitions" sheetId="12" r:id="rId12"/>
    <sheet name="Données graphique" sheetId="13" r:id="rId13"/>
  </sheets>
  <definedNames>
    <definedName name="IDX" localSheetId="1">'Fig 1'!#REF!</definedName>
    <definedName name="IDX" localSheetId="10">'Fig 10 Web'!#REF!</definedName>
    <definedName name="IDX" localSheetId="6">'Fig 6'!#REF!</definedName>
    <definedName name="IDX" localSheetId="7">'Fig 7'!#REF!</definedName>
    <definedName name="IDX" localSheetId="9">'Fig 9 Web'!#REF!</definedName>
    <definedName name="RTAUXACA2006">#REF!</definedName>
    <definedName name="_xlnm.Print_Area" localSheetId="0">'Graphique'!$A$1:$L$35</definedName>
  </definedNames>
  <calcPr fullCalcOnLoad="1"/>
</workbook>
</file>

<file path=xl/sharedStrings.xml><?xml version="1.0" encoding="utf-8"?>
<sst xmlns="http://schemas.openxmlformats.org/spreadsheetml/2006/main" count="448" uniqueCount="146">
  <si>
    <t>Séries</t>
  </si>
  <si>
    <t xml:space="preserve">Premier groupe d'épreuves </t>
  </si>
  <si>
    <t xml:space="preserve">Total </t>
  </si>
  <si>
    <t>Présents</t>
  </si>
  <si>
    <t>Admis</t>
  </si>
  <si>
    <t xml:space="preserve">  %</t>
  </si>
  <si>
    <t>Ajournés</t>
  </si>
  <si>
    <t>%</t>
  </si>
  <si>
    <t xml:space="preserve">    %</t>
  </si>
  <si>
    <t xml:space="preserve">Série L </t>
  </si>
  <si>
    <t>Série ES</t>
  </si>
  <si>
    <t xml:space="preserve">Série S </t>
  </si>
  <si>
    <t>Ensemble</t>
  </si>
  <si>
    <t>ST2S</t>
  </si>
  <si>
    <t xml:space="preserve">Hôtellerie </t>
  </si>
  <si>
    <t xml:space="preserve">STAV </t>
  </si>
  <si>
    <t xml:space="preserve">Ensemble </t>
  </si>
  <si>
    <t xml:space="preserve">Production </t>
  </si>
  <si>
    <t>Services</t>
  </si>
  <si>
    <t>Baccalauréat</t>
  </si>
  <si>
    <t>Très bien</t>
  </si>
  <si>
    <t>Bien</t>
  </si>
  <si>
    <t>Assez bien</t>
  </si>
  <si>
    <t>Général</t>
  </si>
  <si>
    <t>Technologique</t>
  </si>
  <si>
    <t>Professionnel</t>
  </si>
  <si>
    <t>Académies</t>
  </si>
  <si>
    <t xml:space="preserve">% </t>
  </si>
  <si>
    <t>Définitions</t>
  </si>
  <si>
    <t>Il est important d’éviter la confusion entre les notions de :</t>
  </si>
  <si>
    <t>Séries du baccalauréat général</t>
  </si>
  <si>
    <t>L : littéraire</t>
  </si>
  <si>
    <t>ES : économique et sociale</t>
  </si>
  <si>
    <t>S : scientifique</t>
  </si>
  <si>
    <t>Séries du baccalauréat technologique</t>
  </si>
  <si>
    <t>STL : sciences et technologies de laboratoire</t>
  </si>
  <si>
    <t>TMD : techniques musique et danse</t>
  </si>
  <si>
    <t>HOT : hôtellerie</t>
  </si>
  <si>
    <t>STAV : sciences et technologies de l’agronomie et du vivant</t>
  </si>
  <si>
    <t>Total Bac</t>
  </si>
  <si>
    <t>1995</t>
  </si>
  <si>
    <t>1996</t>
  </si>
  <si>
    <t>1997</t>
  </si>
  <si>
    <t>1998</t>
  </si>
  <si>
    <t>1999</t>
  </si>
  <si>
    <t>2000</t>
  </si>
  <si>
    <t>– proportion d’une génération qui accède au niveau du baccalauréat, c’est-à-dire qui entre dans la dernière année d’une formation préparant au baccalauréat ou à un diplôme du même niveau (c’est ce dernier indicateur qui avait été mentionné dans la loi d’orientation n° 89-486 du 10 juillet 1989).</t>
  </si>
  <si>
    <r>
      <t>Répartition académique.</t>
    </r>
    <r>
      <rPr>
        <sz val="9"/>
        <rFont val="Arial"/>
        <family val="2"/>
      </rPr>
      <t xml:space="preserve"> Ces résultats provisoires sont donnés selon le lieu du centre d’examen et non selon le lieu de scolarisation en terminale. Or, de nombreux candidats du baccalauréat professionnel passent l’examen dans une académie différente de celle où ils sont scolarisés. C’est la raison pour laquelle ces résultats provisoires ne permettent pas de répartir les candidats des séries professionnelles par académie.  Cette répartition académique sera donnée lors de la publication des résultats définitifs.</t>
    </r>
  </si>
  <si>
    <t>Total DOM</t>
  </si>
  <si>
    <t xml:space="preserve">STL </t>
  </si>
  <si>
    <t xml:space="preserve">TMD </t>
  </si>
  <si>
    <t>STD2A</t>
  </si>
  <si>
    <t xml:space="preserve">STI2D </t>
  </si>
  <si>
    <t xml:space="preserve">    Taux de variation (%)</t>
  </si>
  <si>
    <t>Variation d'effectifs</t>
  </si>
  <si>
    <t>Taux de réussite (%)</t>
  </si>
  <si>
    <t>STD2A : sciences et technologies du design et des arts appliqués</t>
  </si>
  <si>
    <t>STI2D : sciences et technologies de l'industrie et du développement durable</t>
  </si>
  <si>
    <r>
      <t xml:space="preserve">Proportion de bacheliers dans une génération. </t>
    </r>
    <r>
      <rPr>
        <sz val="9"/>
        <rFont val="Arial"/>
        <family val="2"/>
      </rPr>
      <t>Il s’agit de la proportion de bacheliers dans une génération fictive de jeunes qui auraient à chaque âge les taux de candidature et de réussite observés l’année considérée. Ce nombre est obtenu en calculant, pour chaque âge, le rapport du nombre de lauréats à la population totale de cet âge, et en faisant la somme de ces taux. Pour ces résultats provisoires, la répartition par âge est estimée à partir de la structure par âge des bacheliers observée sur les résultats définitifs de la session précédente. Les âges pris en compte sont de 17 à 24 ans pour les séries générales, technologiques et professionnelles.</t>
    </r>
  </si>
  <si>
    <t>Passable</t>
  </si>
  <si>
    <t>Refusé</t>
  </si>
  <si>
    <t>Total présents</t>
  </si>
  <si>
    <t>Décision (%)</t>
  </si>
  <si>
    <t>STMG : sciences et technologies du management et de la gestion</t>
  </si>
  <si>
    <t>Source : MENESR-DEPP</t>
  </si>
  <si>
    <t xml:space="preserve">STMG </t>
  </si>
  <si>
    <t>Total production</t>
  </si>
  <si>
    <t xml:space="preserve">Total services </t>
  </si>
  <si>
    <t xml:space="preserve">Total disciplinaire </t>
  </si>
  <si>
    <t>Champ : France métropolitaine et DOM.</t>
  </si>
  <si>
    <t>Écart de taux de réussite</t>
  </si>
  <si>
    <t>Total disciplinaire</t>
  </si>
  <si>
    <t>Second groupe d'épreuves</t>
  </si>
  <si>
    <t>Secteurs</t>
  </si>
  <si>
    <t>Mention / présents (%)</t>
  </si>
  <si>
    <t>Aix-Marseille</t>
  </si>
  <si>
    <t>Amiens</t>
  </si>
  <si>
    <t>Besançon</t>
  </si>
  <si>
    <t>Bordeaux</t>
  </si>
  <si>
    <t>Caen</t>
  </si>
  <si>
    <t>Clermont-Ferrand</t>
  </si>
  <si>
    <t>Corse</t>
  </si>
  <si>
    <t>Créteil</t>
  </si>
  <si>
    <t>Dijon</t>
  </si>
  <si>
    <t>Grenoble</t>
  </si>
  <si>
    <t>Lille</t>
  </si>
  <si>
    <t>Limoges</t>
  </si>
  <si>
    <t>Lyon</t>
  </si>
  <si>
    <t>Montpellier</t>
  </si>
  <si>
    <t>Nancy-Metz</t>
  </si>
  <si>
    <t>Nantes</t>
  </si>
  <si>
    <t>Nice</t>
  </si>
  <si>
    <t>Orléans-Tours</t>
  </si>
  <si>
    <t>Paris</t>
  </si>
  <si>
    <t>Poitiers</t>
  </si>
  <si>
    <t>Reims</t>
  </si>
  <si>
    <t>Rennes</t>
  </si>
  <si>
    <t>Rouen</t>
  </si>
  <si>
    <t>Strasbourg</t>
  </si>
  <si>
    <t>Toulouse</t>
  </si>
  <si>
    <t>Versailles</t>
  </si>
  <si>
    <t>Guadeloupe</t>
  </si>
  <si>
    <t>Guyane</t>
  </si>
  <si>
    <t>Martinique</t>
  </si>
  <si>
    <t>La Réunion</t>
  </si>
  <si>
    <t>Mayotte</t>
  </si>
  <si>
    <t>Total France métro.</t>
  </si>
  <si>
    <t>Total France métro. + DOM</t>
  </si>
  <si>
    <r>
      <t xml:space="preserve">Premier et second groupe d'épreuves. </t>
    </r>
    <r>
      <rPr>
        <sz val="9"/>
        <rFont val="Arial"/>
        <family val="2"/>
      </rPr>
      <t>Les épreuves sont organisées en deux groupes. Si le candidat a obtenu une moyenne générale inférieure à 8/20 aux épreuves du premier groupe, il est ajourné. S’il a obtenu une moyenne de 10/20 ou plus, il est déclaré admis. S’il a obtenu une moyenne comprise entre 8/20 et 10/20,il est autorisé à se présenter aux épreuves orales du second groupe ("oral de rattrapage"). Le candidat au baccalauréat professionnel doit en plus avoir eu au moins 10/20 à l’épreuve d’évaluation de la pratique professionnelle pour être admis à se présenter au second groupe. Il passe alors une épreuve dite de contrôle.</t>
    </r>
  </si>
  <si>
    <t xml:space="preserve">Sc. et techno. de laboratoire  STL </t>
  </si>
  <si>
    <t>Sc. et techno. du design et des arts appliqués STD2A</t>
  </si>
  <si>
    <t xml:space="preserve">Sc. et techno. de l'indus. et du développement durable  STI2D  </t>
  </si>
  <si>
    <t>Sc. et techno. de l'agro et du vivant  STAV</t>
  </si>
  <si>
    <t xml:space="preserve">Sc. et techno. de la santé et du social ST2S </t>
  </si>
  <si>
    <t>Sc. et techno. du management et de la gestion STMG</t>
  </si>
  <si>
    <t>Techniques de la musique et de la danse TMD</t>
  </si>
  <si>
    <t>Admis au 2nd groupe</t>
  </si>
  <si>
    <t>Taux de réussite au baccalauréat GT (hors STAV)</t>
  </si>
  <si>
    <t>Part de présents GT admis au 2nd groupe (hors STAV)</t>
  </si>
  <si>
    <t>Admis au 2nd groupe G</t>
  </si>
  <si>
    <t>Admis au 2nd groupe T</t>
  </si>
  <si>
    <r>
      <t>Taux de réussite</t>
    </r>
    <r>
      <rPr>
        <sz val="9"/>
        <rFont val="Arial"/>
        <family val="2"/>
      </rPr>
      <t>. Il s’agit du rapport du nombre d’admis au nombre de candidats présents. On considère comme présent un candidat qui a participé au moins à une épreuve.</t>
    </r>
  </si>
  <si>
    <t>ST2S : sciences et technologies de la santé et du social</t>
  </si>
  <si>
    <t>.</t>
  </si>
  <si>
    <t>Bac général</t>
  </si>
  <si>
    <t>Bac technologique</t>
  </si>
  <si>
    <t>Bac  professionnel</t>
  </si>
  <si>
    <t>2015p</t>
  </si>
  <si>
    <t>Rappel 2014</t>
  </si>
  <si>
    <t>Session de juin 2015</t>
  </si>
  <si>
    <t>Toutes séries 2015</t>
  </si>
  <si>
    <t>1 - Résultats du baccalauréat général, session de juin 2015</t>
  </si>
  <si>
    <t>2 - Évolution des résultats du baccalauréat général, session de juin 2015</t>
  </si>
  <si>
    <t>3 - Résultats du baccalauréat technologique, session de juin 2015</t>
  </si>
  <si>
    <t>4 - Évolution des résultats du baccalauréat technologique, session de juin 2015</t>
  </si>
  <si>
    <t>5 - Résultats du baccalauréat professionnel, session de juin 2015</t>
  </si>
  <si>
    <t>6 - Évolution des résultats du baccalauréat professionnel, session de juin 2015</t>
  </si>
  <si>
    <t>7 - Proportion de candidats avec mention par type de baccalauréat, session de juin 2015</t>
  </si>
  <si>
    <t>8 - Réussite au baccalauréat général et technologique (hors STAV), session de juin 2015</t>
  </si>
  <si>
    <t>9 - Résultats par série du baccalauréat général, session de juin 2015</t>
  </si>
  <si>
    <t>10 - Résultats par série du baccalauréat technologique, session de juin 2015</t>
  </si>
  <si>
    <t>– taux de réussite au baccalauréat, qui est la proportion des admis par rapport au nombre de présents (87,8 % à la session 2015) ;</t>
  </si>
  <si>
    <t>– proportion de bacheliers dans une génération (77,2 % en juin 2015) ;</t>
  </si>
  <si>
    <t>Production</t>
  </si>
  <si>
    <t>Disciplinaire</t>
  </si>
  <si>
    <t>Sources : MENESR-DEPP, MAAF</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</si>
</sst>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0.0"/>
    <numFmt numFmtId="175" formatCode="0.0_)"/>
    <numFmt numFmtId="176" formatCode="0_)"/>
    <numFmt numFmtId="177" formatCode="#,##0.0"/>
    <numFmt numFmtId="178" formatCode="0.0000"/>
    <numFmt numFmtId="179" formatCode="0.000"/>
    <numFmt numFmtId="180" formatCode="0.0000000"/>
    <numFmt numFmtId="181" formatCode="0.000000"/>
    <numFmt numFmtId="182" formatCode="0.00000"/>
    <numFmt numFmtId="183" formatCode="00000"/>
    <numFmt numFmtId="184" formatCode="#,##0_);\(#,##0\)"/>
    <numFmt numFmtId="185" formatCode="0.0%"/>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quot; &quot;%"/>
    <numFmt numFmtId="195" formatCode="&quot; &quot;#,##0"/>
    <numFmt numFmtId="196" formatCode="&quot; &quot;0.0"/>
    <numFmt numFmtId="197" formatCode="&quot; &quot;General"/>
  </numFmts>
  <fonts count="21">
    <font>
      <sz val="10"/>
      <name val="Arial"/>
      <family val="0"/>
    </font>
    <font>
      <u val="single"/>
      <sz val="10"/>
      <color indexed="30"/>
      <name val="Arial"/>
      <family val="0"/>
    </font>
    <font>
      <u val="single"/>
      <sz val="10"/>
      <color indexed="56"/>
      <name val="Arial"/>
      <family val="0"/>
    </font>
    <font>
      <sz val="8"/>
      <name val="Arial"/>
      <family val="0"/>
    </font>
    <font>
      <sz val="7"/>
      <name val="Arial"/>
      <family val="2"/>
    </font>
    <font>
      <b/>
      <sz val="11"/>
      <name val="Arial"/>
      <family val="2"/>
    </font>
    <font>
      <sz val="9"/>
      <name val="Arial"/>
      <family val="2"/>
    </font>
    <font>
      <b/>
      <sz val="9"/>
      <color indexed="12"/>
      <name val="Arial"/>
      <family val="2"/>
    </font>
    <font>
      <i/>
      <sz val="8"/>
      <name val="Univers 47 CondensedLight"/>
      <family val="2"/>
    </font>
    <font>
      <b/>
      <sz val="8"/>
      <name val="Univers 47 CondensedLight"/>
      <family val="2"/>
    </font>
    <font>
      <sz val="8"/>
      <name val="Univers 47 CondensedLight"/>
      <family val="2"/>
    </font>
    <font>
      <b/>
      <sz val="8"/>
      <color indexed="14"/>
      <name val="Univers 47 CondensedLight"/>
      <family val="2"/>
    </font>
    <font>
      <sz val="10"/>
      <name val="Univers 47 CondensedLight"/>
      <family val="2"/>
    </font>
    <font>
      <sz val="8"/>
      <color indexed="10"/>
      <name val="Univers 47 CondensedLight"/>
      <family val="2"/>
    </font>
    <font>
      <b/>
      <i/>
      <sz val="8"/>
      <color indexed="14"/>
      <name val="Univers 47 CondensedLight"/>
      <family val="2"/>
    </font>
    <font>
      <i/>
      <sz val="8"/>
      <name val="Arial"/>
      <family val="2"/>
    </font>
    <font>
      <b/>
      <sz val="9"/>
      <name val="Univers 47 CondensedLight"/>
      <family val="2"/>
    </font>
    <font>
      <b/>
      <sz val="9"/>
      <name val="Arial"/>
      <family val="2"/>
    </font>
    <font>
      <u val="single"/>
      <sz val="10"/>
      <color indexed="12"/>
      <name val="MS Sans Serif"/>
      <family val="0"/>
    </font>
    <font>
      <u val="single"/>
      <sz val="10"/>
      <color indexed="36"/>
      <name val="MS Sans Serif"/>
      <family val="0"/>
    </font>
    <font>
      <sz val="10"/>
      <name val="MS Sans Serif"/>
      <family val="0"/>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54">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color indexed="14"/>
      </left>
      <right style="thin"/>
      <top style="thin"/>
      <bottom style="thin"/>
    </border>
    <border>
      <left style="thin"/>
      <right style="thin">
        <color indexed="14"/>
      </right>
      <top style="thin"/>
      <bottom style="thin"/>
    </border>
    <border>
      <left style="thin">
        <color indexed="14"/>
      </left>
      <right style="thin"/>
      <top style="thin"/>
      <bottom>
        <color indexed="63"/>
      </bottom>
    </border>
    <border>
      <left style="thin"/>
      <right style="thin">
        <color indexed="14"/>
      </right>
      <top style="thin"/>
      <bottom>
        <color indexed="63"/>
      </bottom>
    </border>
    <border>
      <left style="thin">
        <color indexed="14"/>
      </left>
      <right style="thin"/>
      <top>
        <color indexed="63"/>
      </top>
      <bottom>
        <color indexed="63"/>
      </bottom>
    </border>
    <border>
      <left style="thin"/>
      <right style="thin">
        <color indexed="14"/>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medium">
        <color indexed="14"/>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14"/>
      </left>
      <right style="thin">
        <color indexed="8"/>
      </right>
      <top style="thin">
        <color indexed="8"/>
      </top>
      <bottom style="thin">
        <color indexed="8"/>
      </bottom>
    </border>
    <border>
      <left style="thin">
        <color indexed="8"/>
      </left>
      <right style="thin">
        <color indexed="14"/>
      </right>
      <top style="thin">
        <color indexed="8"/>
      </top>
      <bottom style="thin">
        <color indexed="8"/>
      </bottom>
    </border>
    <border>
      <left style="thin">
        <color indexed="14"/>
      </left>
      <right style="thin">
        <color indexed="8"/>
      </right>
      <top>
        <color indexed="63"/>
      </top>
      <bottom>
        <color indexed="63"/>
      </bottom>
    </border>
    <border>
      <left style="thin">
        <color indexed="8"/>
      </left>
      <right style="thin">
        <color indexed="14"/>
      </right>
      <top>
        <color indexed="63"/>
      </top>
      <bottom>
        <color indexed="63"/>
      </bottom>
    </border>
    <border>
      <left style="thin"/>
      <right style="thin"/>
      <top>
        <color indexed="63"/>
      </top>
      <bottom style="thin"/>
    </border>
    <border>
      <left style="thin">
        <color indexed="14"/>
      </left>
      <right style="thin"/>
      <top>
        <color indexed="63"/>
      </top>
      <bottom style="thin"/>
    </border>
    <border>
      <left style="thin"/>
      <right style="thin">
        <color indexed="14"/>
      </right>
      <top>
        <color indexed="63"/>
      </top>
      <bottom style="thin"/>
    </border>
    <border>
      <left style="thin">
        <color indexed="8"/>
      </left>
      <right style="thin">
        <color indexed="8"/>
      </right>
      <top>
        <color indexed="63"/>
      </top>
      <bottom style="thin"/>
    </border>
    <border>
      <left style="thin">
        <color indexed="8"/>
      </left>
      <right style="thin">
        <color indexed="14"/>
      </right>
      <top>
        <color indexed="63"/>
      </top>
      <bottom style="thin"/>
    </border>
    <border>
      <left>
        <color indexed="63"/>
      </left>
      <right style="thin">
        <color indexed="8"/>
      </right>
      <top>
        <color indexed="63"/>
      </top>
      <bottom style="thin"/>
    </border>
    <border>
      <left style="thin">
        <color indexed="8"/>
      </left>
      <right>
        <color indexed="63"/>
      </right>
      <top>
        <color indexed="63"/>
      </top>
      <bottom style="thin"/>
    </border>
    <border>
      <left style="thin">
        <color indexed="14"/>
      </left>
      <right style="thin">
        <color indexed="8"/>
      </right>
      <top>
        <color indexed="63"/>
      </top>
      <bottom style="thin"/>
    </border>
    <border>
      <left style="thin"/>
      <right style="thin"/>
      <top style="thick">
        <color indexed="14"/>
      </top>
      <bottom style="thin"/>
    </border>
    <border>
      <left>
        <color indexed="63"/>
      </left>
      <right style="thin"/>
      <top style="thick">
        <color indexed="14"/>
      </top>
      <bottom style="thin"/>
    </border>
    <border>
      <left style="thin"/>
      <right>
        <color indexed="63"/>
      </right>
      <top style="thick">
        <color indexed="14"/>
      </top>
      <bottom style="thin"/>
    </border>
    <border>
      <left style="thin">
        <color indexed="14"/>
      </left>
      <right style="thin"/>
      <top style="thick">
        <color indexed="14"/>
      </top>
      <bottom style="thin"/>
    </border>
    <border>
      <left style="thin"/>
      <right style="thin">
        <color indexed="14"/>
      </right>
      <top style="thick">
        <color indexed="14"/>
      </top>
      <bottom style="thin"/>
    </border>
    <border>
      <left style="thin">
        <color indexed="14"/>
      </left>
      <right>
        <color indexed="63"/>
      </right>
      <top style="thick">
        <color indexed="14"/>
      </top>
      <bottom style="thin"/>
    </border>
    <border>
      <left>
        <color indexed="63"/>
      </left>
      <right>
        <color indexed="63"/>
      </right>
      <top style="thick">
        <color indexed="14"/>
      </top>
      <bottom style="thin"/>
    </border>
    <border>
      <left>
        <color indexed="63"/>
      </left>
      <right>
        <color indexed="63"/>
      </right>
      <top style="thick">
        <color indexed="14"/>
      </top>
      <bottom style="thin">
        <color indexed="8"/>
      </bottom>
    </border>
    <border>
      <left>
        <color indexed="63"/>
      </left>
      <right style="thin">
        <color indexed="8"/>
      </right>
      <top style="thick">
        <color indexed="14"/>
      </top>
      <bottom style="thin">
        <color indexed="8"/>
      </bottom>
    </border>
    <border>
      <left style="thin">
        <color indexed="14"/>
      </left>
      <right>
        <color indexed="63"/>
      </right>
      <top style="thick">
        <color indexed="14"/>
      </top>
      <bottom style="thin">
        <color indexed="8"/>
      </bottom>
    </border>
    <border>
      <left>
        <color indexed="63"/>
      </left>
      <right style="thin">
        <color indexed="14"/>
      </right>
      <top style="thick">
        <color indexed="14"/>
      </top>
      <bottom style="thin">
        <color indexed="8"/>
      </bottom>
    </border>
    <border>
      <left style="thin">
        <color indexed="8"/>
      </left>
      <right>
        <color indexed="63"/>
      </right>
      <top style="thick">
        <color indexed="14"/>
      </top>
      <bottom style="thin">
        <color indexed="8"/>
      </bottom>
    </border>
    <border>
      <left style="thin">
        <color indexed="8"/>
      </left>
      <right style="thin">
        <color indexed="8"/>
      </right>
      <top style="thick">
        <color indexed="14"/>
      </top>
      <bottom>
        <color indexed="63"/>
      </bottom>
    </border>
    <border>
      <left style="thin">
        <color indexed="8"/>
      </left>
      <right style="thin">
        <color indexed="8"/>
      </right>
      <top>
        <color indexed="63"/>
      </top>
      <bottom style="thin">
        <color indexed="8"/>
      </bottom>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44">
    <xf numFmtId="0" fontId="0" fillId="0" borderId="0" xfId="0" applyAlignment="1">
      <alignment/>
    </xf>
    <xf numFmtId="0" fontId="0" fillId="2" borderId="0" xfId="0" applyFill="1" applyAlignment="1">
      <alignment/>
    </xf>
    <xf numFmtId="0" fontId="4" fillId="2" borderId="0" xfId="21" applyFont="1" applyFill="1" applyBorder="1" applyAlignment="1">
      <alignment vertical="top"/>
      <protection/>
    </xf>
    <xf numFmtId="0" fontId="6" fillId="2" borderId="1" xfId="0" applyFont="1" applyFill="1" applyBorder="1" applyAlignment="1">
      <alignment horizontal="left"/>
    </xf>
    <xf numFmtId="0" fontId="6" fillId="2" borderId="0" xfId="0" applyFont="1" applyFill="1" applyBorder="1" applyAlignment="1">
      <alignment horizontal="left"/>
    </xf>
    <xf numFmtId="0" fontId="6" fillId="2" borderId="2" xfId="0" applyFont="1" applyFill="1" applyBorder="1" applyAlignment="1">
      <alignment horizontal="left"/>
    </xf>
    <xf numFmtId="0" fontId="7" fillId="2" borderId="3" xfId="0" applyFont="1" applyFill="1" applyBorder="1" applyAlignment="1">
      <alignment/>
    </xf>
    <xf numFmtId="0" fontId="6" fillId="2" borderId="4" xfId="0" applyFont="1" applyFill="1" applyBorder="1" applyAlignment="1">
      <alignment/>
    </xf>
    <xf numFmtId="0" fontId="6" fillId="2" borderId="5" xfId="0" applyFont="1" applyFill="1" applyBorder="1" applyAlignment="1">
      <alignment/>
    </xf>
    <xf numFmtId="0" fontId="6" fillId="2" borderId="1" xfId="0" applyFont="1" applyFill="1" applyBorder="1" applyAlignment="1">
      <alignment/>
    </xf>
    <xf numFmtId="0" fontId="6" fillId="2" borderId="0" xfId="0" applyFont="1" applyFill="1" applyBorder="1" applyAlignment="1">
      <alignment/>
    </xf>
    <xf numFmtId="0" fontId="6" fillId="2" borderId="2" xfId="0" applyFont="1" applyFill="1" applyBorder="1" applyAlignment="1">
      <alignment/>
    </xf>
    <xf numFmtId="0" fontId="7" fillId="2" borderId="1" xfId="0" applyFont="1" applyFill="1" applyBorder="1" applyAlignment="1">
      <alignment/>
    </xf>
    <xf numFmtId="0" fontId="6" fillId="2" borderId="6" xfId="0" applyFont="1" applyFill="1" applyBorder="1" applyAlignment="1">
      <alignment/>
    </xf>
    <xf numFmtId="0" fontId="6" fillId="2" borderId="7" xfId="0" applyFont="1" applyFill="1" applyBorder="1" applyAlignment="1">
      <alignment/>
    </xf>
    <xf numFmtId="0" fontId="6" fillId="2" borderId="8" xfId="0" applyFont="1" applyFill="1" applyBorder="1" applyAlignment="1">
      <alignment/>
    </xf>
    <xf numFmtId="0" fontId="0" fillId="0" borderId="0" xfId="0" applyAlignment="1">
      <alignment horizontal="center"/>
    </xf>
    <xf numFmtId="2" fontId="0" fillId="0" borderId="0" xfId="0" applyNumberFormat="1" applyAlignment="1">
      <alignment/>
    </xf>
    <xf numFmtId="174" fontId="0" fillId="0" borderId="0" xfId="0" applyNumberFormat="1" applyAlignment="1">
      <alignment/>
    </xf>
    <xf numFmtId="0" fontId="10" fillId="2" borderId="0" xfId="0" applyFont="1" applyFill="1" applyBorder="1" applyAlignment="1">
      <alignment/>
    </xf>
    <xf numFmtId="0" fontId="9" fillId="2" borderId="0" xfId="0" applyFont="1" applyFill="1" applyBorder="1" applyAlignment="1">
      <alignment wrapText="1"/>
    </xf>
    <xf numFmtId="0" fontId="10" fillId="0" borderId="0" xfId="0" applyFont="1" applyFill="1" applyBorder="1" applyAlignment="1">
      <alignment/>
    </xf>
    <xf numFmtId="0" fontId="10" fillId="2" borderId="9" xfId="0" applyFont="1" applyFill="1" applyBorder="1" applyAlignment="1">
      <alignment horizontal="center" vertical="center" wrapText="1"/>
    </xf>
    <xf numFmtId="0" fontId="10" fillId="2" borderId="9" xfId="0" applyFont="1" applyFill="1" applyBorder="1" applyAlignment="1" quotePrefix="1">
      <alignment horizontal="center" vertical="center" wrapText="1"/>
    </xf>
    <xf numFmtId="3" fontId="10" fillId="2" borderId="9" xfId="0" applyNumberFormat="1" applyFont="1" applyFill="1" applyBorder="1" applyAlignment="1">
      <alignment horizontal="center" vertical="center" wrapText="1"/>
    </xf>
    <xf numFmtId="0" fontId="10" fillId="2" borderId="10" xfId="0" applyFont="1" applyFill="1" applyBorder="1" applyAlignment="1">
      <alignment horizontal="left" vertical="center" wrapText="1"/>
    </xf>
    <xf numFmtId="3" fontId="10" fillId="2" borderId="10" xfId="0" applyNumberFormat="1" applyFont="1" applyFill="1" applyBorder="1" applyAlignment="1">
      <alignment horizontal="right" vertical="center" wrapText="1" indent="1"/>
    </xf>
    <xf numFmtId="175" fontId="10" fillId="2" borderId="10" xfId="0" applyNumberFormat="1" applyFont="1" applyFill="1" applyBorder="1" applyAlignment="1">
      <alignment horizontal="right" vertical="center" wrapText="1" indent="1"/>
    </xf>
    <xf numFmtId="0" fontId="10" fillId="2" borderId="11" xfId="0" applyFont="1" applyFill="1" applyBorder="1" applyAlignment="1">
      <alignment horizontal="left" vertical="center" wrapText="1"/>
    </xf>
    <xf numFmtId="3" fontId="10" fillId="2" borderId="11" xfId="0" applyNumberFormat="1" applyFont="1" applyFill="1" applyBorder="1" applyAlignment="1">
      <alignment horizontal="right" vertical="center" wrapText="1" indent="1"/>
    </xf>
    <xf numFmtId="175" fontId="10" fillId="2" borderId="11" xfId="0" applyNumberFormat="1" applyFont="1" applyFill="1" applyBorder="1" applyAlignment="1">
      <alignment horizontal="right" vertical="center" wrapText="1" indent="1"/>
    </xf>
    <xf numFmtId="0" fontId="10" fillId="0" borderId="0" xfId="0" applyFont="1" applyFill="1" applyAlignment="1">
      <alignment/>
    </xf>
    <xf numFmtId="0" fontId="11" fillId="0" borderId="11" xfId="0" applyFont="1" applyFill="1" applyBorder="1" applyAlignment="1">
      <alignment horizontal="left" vertical="center" wrapText="1"/>
    </xf>
    <xf numFmtId="3" fontId="11" fillId="0" borderId="11" xfId="0" applyNumberFormat="1" applyFont="1" applyFill="1" applyBorder="1" applyAlignment="1">
      <alignment horizontal="right" vertical="center" indent="1"/>
    </xf>
    <xf numFmtId="174" fontId="11" fillId="0" borderId="11" xfId="0" applyNumberFormat="1" applyFont="1" applyFill="1" applyBorder="1" applyAlignment="1">
      <alignment horizontal="right" vertical="center" wrapText="1" indent="1"/>
    </xf>
    <xf numFmtId="0" fontId="9" fillId="0" borderId="0" xfId="0" applyFont="1" applyFill="1" applyBorder="1" applyAlignment="1">
      <alignment wrapText="1"/>
    </xf>
    <xf numFmtId="0" fontId="9" fillId="0" borderId="0" xfId="0" applyFont="1" applyFill="1" applyBorder="1" applyAlignment="1">
      <alignment vertical="center"/>
    </xf>
    <xf numFmtId="0" fontId="10" fillId="0" borderId="9" xfId="0" applyFont="1" applyFill="1" applyBorder="1" applyAlignment="1">
      <alignment horizontal="center" vertical="center" wrapText="1"/>
    </xf>
    <xf numFmtId="0" fontId="10" fillId="0" borderId="9" xfId="0" applyFont="1" applyFill="1" applyBorder="1" applyAlignment="1" quotePrefix="1">
      <alignment horizontal="center" vertical="center" wrapText="1"/>
    </xf>
    <xf numFmtId="0" fontId="10" fillId="0" borderId="10" xfId="0" applyFont="1" applyFill="1" applyBorder="1" applyAlignment="1">
      <alignment horizontal="left" vertical="center" wrapText="1"/>
    </xf>
    <xf numFmtId="3" fontId="10" fillId="0" borderId="10" xfId="0" applyNumberFormat="1" applyFont="1" applyFill="1" applyBorder="1" applyAlignment="1">
      <alignment horizontal="right" vertical="center" wrapText="1" indent="1"/>
    </xf>
    <xf numFmtId="174" fontId="10" fillId="0" borderId="10" xfId="0" applyNumberFormat="1" applyFont="1" applyFill="1" applyBorder="1" applyAlignment="1">
      <alignment horizontal="right" vertical="center" wrapText="1" indent="1"/>
    </xf>
    <xf numFmtId="0" fontId="10" fillId="0" borderId="11" xfId="0" applyFont="1" applyFill="1" applyBorder="1" applyAlignment="1">
      <alignment horizontal="left" vertical="center" wrapText="1"/>
    </xf>
    <xf numFmtId="3" fontId="10" fillId="0" borderId="11" xfId="0" applyNumberFormat="1" applyFont="1" applyFill="1" applyBorder="1" applyAlignment="1">
      <alignment horizontal="right" vertical="center" wrapText="1" indent="1"/>
    </xf>
    <xf numFmtId="174" fontId="10" fillId="0" borderId="11" xfId="0" applyNumberFormat="1" applyFont="1" applyFill="1" applyBorder="1" applyAlignment="1">
      <alignment horizontal="right" vertical="center" wrapText="1" indent="1"/>
    </xf>
    <xf numFmtId="0" fontId="10" fillId="2" borderId="12" xfId="0" applyFont="1" applyFill="1" applyBorder="1" applyAlignment="1">
      <alignment horizontal="center" vertical="center" wrapText="1"/>
    </xf>
    <xf numFmtId="175" fontId="10" fillId="2" borderId="3" xfId="0" applyNumberFormat="1" applyFont="1" applyFill="1" applyBorder="1" applyAlignment="1">
      <alignment horizontal="right" vertical="center" wrapText="1" indent="1"/>
    </xf>
    <xf numFmtId="175" fontId="10" fillId="2" borderId="1" xfId="0" applyNumberFormat="1" applyFont="1" applyFill="1" applyBorder="1" applyAlignment="1">
      <alignment horizontal="right" vertical="center" wrapText="1" indent="1"/>
    </xf>
    <xf numFmtId="174" fontId="11" fillId="0" borderId="1" xfId="0" applyNumberFormat="1" applyFont="1" applyFill="1" applyBorder="1" applyAlignment="1">
      <alignment horizontal="right" vertical="center" wrapText="1" indent="1"/>
    </xf>
    <xf numFmtId="0" fontId="10" fillId="2" borderId="13" xfId="0" applyFont="1" applyFill="1" applyBorder="1" applyAlignment="1" quotePrefix="1">
      <alignment horizontal="center" vertical="center" wrapText="1"/>
    </xf>
    <xf numFmtId="3" fontId="10" fillId="2" borderId="5" xfId="0" applyNumberFormat="1" applyFont="1" applyFill="1" applyBorder="1" applyAlignment="1">
      <alignment horizontal="right" vertical="center" wrapText="1" indent="1"/>
    </xf>
    <xf numFmtId="3" fontId="10" fillId="2" borderId="2" xfId="0" applyNumberFormat="1" applyFont="1" applyFill="1" applyBorder="1" applyAlignment="1">
      <alignment horizontal="right" vertical="center" wrapText="1" indent="1"/>
    </xf>
    <xf numFmtId="3" fontId="11" fillId="0" borderId="2" xfId="0" applyNumberFormat="1" applyFont="1" applyFill="1" applyBorder="1" applyAlignment="1">
      <alignment horizontal="right" vertical="center" indent="1"/>
    </xf>
    <xf numFmtId="3" fontId="10" fillId="2" borderId="14" xfId="0" applyNumberFormat="1" applyFont="1" applyFill="1" applyBorder="1" applyAlignment="1" quotePrefix="1">
      <alignment horizontal="center" vertical="center" wrapText="1"/>
    </xf>
    <xf numFmtId="0" fontId="10" fillId="2" borderId="15" xfId="0" applyFont="1" applyFill="1" applyBorder="1" applyAlignment="1">
      <alignment horizontal="center" vertical="center" wrapText="1"/>
    </xf>
    <xf numFmtId="3" fontId="10" fillId="2" borderId="16" xfId="0" applyNumberFormat="1" applyFont="1" applyFill="1" applyBorder="1" applyAlignment="1">
      <alignment horizontal="right" vertical="center" wrapText="1" indent="1"/>
    </xf>
    <xf numFmtId="175" fontId="10" fillId="2" borderId="17" xfId="0" applyNumberFormat="1" applyFont="1" applyFill="1" applyBorder="1" applyAlignment="1">
      <alignment horizontal="right" vertical="center" wrapText="1" indent="1"/>
    </xf>
    <xf numFmtId="3" fontId="10" fillId="2" borderId="18" xfId="0" applyNumberFormat="1" applyFont="1" applyFill="1" applyBorder="1" applyAlignment="1">
      <alignment horizontal="right" vertical="center" wrapText="1" indent="1"/>
    </xf>
    <xf numFmtId="175" fontId="10" fillId="2" borderId="19" xfId="0" applyNumberFormat="1" applyFont="1" applyFill="1" applyBorder="1" applyAlignment="1">
      <alignment horizontal="right" vertical="center" wrapText="1" indent="1"/>
    </xf>
    <xf numFmtId="3" fontId="11" fillId="0" borderId="18" xfId="0" applyNumberFormat="1" applyFont="1" applyFill="1" applyBorder="1" applyAlignment="1">
      <alignment horizontal="right" vertical="center" indent="1"/>
    </xf>
    <xf numFmtId="174" fontId="11" fillId="0" borderId="19" xfId="0" applyNumberFormat="1" applyFont="1" applyFill="1" applyBorder="1" applyAlignment="1">
      <alignment horizontal="right" vertical="center" wrapText="1" indent="1"/>
    </xf>
    <xf numFmtId="0" fontId="10" fillId="0" borderId="12" xfId="0" applyFont="1" applyFill="1" applyBorder="1" applyAlignment="1">
      <alignment horizontal="center" vertical="center" wrapText="1"/>
    </xf>
    <xf numFmtId="175" fontId="10" fillId="0" borderId="3" xfId="0" applyNumberFormat="1" applyFont="1" applyFill="1" applyBorder="1" applyAlignment="1">
      <alignment horizontal="right" vertical="center" wrapText="1" indent="1"/>
    </xf>
    <xf numFmtId="175" fontId="10" fillId="0" borderId="1" xfId="0" applyNumberFormat="1" applyFont="1" applyFill="1" applyBorder="1" applyAlignment="1">
      <alignment horizontal="right" vertical="center" wrapText="1" indent="1"/>
    </xf>
    <xf numFmtId="0" fontId="10" fillId="0" borderId="13" xfId="0" applyFont="1" applyFill="1" applyBorder="1" applyAlignment="1">
      <alignment horizontal="center" vertical="center" wrapText="1"/>
    </xf>
    <xf numFmtId="3" fontId="10" fillId="0" borderId="5" xfId="0" applyNumberFormat="1" applyFont="1" applyFill="1" applyBorder="1" applyAlignment="1">
      <alignment horizontal="right" vertical="center" wrapText="1" indent="1"/>
    </xf>
    <xf numFmtId="3" fontId="10" fillId="0" borderId="2" xfId="0" applyNumberFormat="1" applyFont="1" applyFill="1" applyBorder="1" applyAlignment="1">
      <alignment horizontal="right" vertical="center" wrapText="1" inden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3" fontId="10" fillId="0" borderId="16" xfId="0" applyNumberFormat="1" applyFont="1" applyFill="1" applyBorder="1" applyAlignment="1">
      <alignment horizontal="right" vertical="center" wrapText="1" indent="1"/>
    </xf>
    <xf numFmtId="174" fontId="10" fillId="0" borderId="17" xfId="0" applyNumberFormat="1" applyFont="1" applyFill="1" applyBorder="1" applyAlignment="1">
      <alignment horizontal="right" vertical="center" wrapText="1" indent="1"/>
    </xf>
    <xf numFmtId="3" fontId="10" fillId="0" borderId="18" xfId="0" applyNumberFormat="1" applyFont="1" applyFill="1" applyBorder="1" applyAlignment="1">
      <alignment horizontal="right" vertical="center" wrapText="1" indent="1"/>
    </xf>
    <xf numFmtId="174" fontId="10" fillId="0" borderId="19" xfId="0" applyNumberFormat="1" applyFont="1" applyFill="1" applyBorder="1" applyAlignment="1">
      <alignment horizontal="right" vertical="center" wrapText="1" indent="1"/>
    </xf>
    <xf numFmtId="3" fontId="10" fillId="0" borderId="3" xfId="0" applyNumberFormat="1" applyFont="1" applyFill="1" applyBorder="1" applyAlignment="1">
      <alignment horizontal="right" vertical="center" wrapText="1" indent="1"/>
    </xf>
    <xf numFmtId="3" fontId="10" fillId="0" borderId="1" xfId="0" applyNumberFormat="1" applyFont="1" applyFill="1" applyBorder="1" applyAlignment="1">
      <alignment horizontal="right" vertical="center" wrapText="1" indent="1"/>
    </xf>
    <xf numFmtId="3" fontId="11" fillId="0" borderId="1" xfId="0" applyNumberFormat="1" applyFont="1" applyFill="1" applyBorder="1" applyAlignment="1">
      <alignment horizontal="right" vertical="center" indent="1"/>
    </xf>
    <xf numFmtId="174" fontId="10" fillId="0" borderId="5" xfId="0" applyNumberFormat="1" applyFont="1" applyFill="1" applyBorder="1" applyAlignment="1">
      <alignment horizontal="right" vertical="center" wrapText="1" indent="1"/>
    </xf>
    <xf numFmtId="174" fontId="10" fillId="0" borderId="2" xfId="0" applyNumberFormat="1" applyFont="1" applyFill="1" applyBorder="1" applyAlignment="1">
      <alignment horizontal="right" vertical="center" wrapText="1" indent="1"/>
    </xf>
    <xf numFmtId="177" fontId="11" fillId="0" borderId="2" xfId="0" applyNumberFormat="1" applyFont="1" applyFill="1" applyBorder="1" applyAlignment="1">
      <alignment horizontal="right" vertical="center" indent="1"/>
    </xf>
    <xf numFmtId="0" fontId="10" fillId="0" borderId="14" xfId="0" applyFont="1" applyFill="1" applyBorder="1" applyAlignment="1" quotePrefix="1">
      <alignment horizontal="center" vertical="center" wrapText="1"/>
    </xf>
    <xf numFmtId="174" fontId="10" fillId="0" borderId="16" xfId="0" applyNumberFormat="1" applyFont="1" applyFill="1" applyBorder="1" applyAlignment="1">
      <alignment horizontal="right" vertical="center" wrapText="1" indent="1"/>
    </xf>
    <xf numFmtId="174" fontId="10" fillId="0" borderId="18" xfId="0" applyNumberFormat="1" applyFont="1" applyFill="1" applyBorder="1" applyAlignment="1">
      <alignment horizontal="right" vertical="center" wrapText="1" indent="1"/>
    </xf>
    <xf numFmtId="177" fontId="11" fillId="0" borderId="18" xfId="0" applyNumberFormat="1" applyFont="1" applyFill="1" applyBorder="1" applyAlignment="1">
      <alignment horizontal="right" vertical="center" indent="1"/>
    </xf>
    <xf numFmtId="177" fontId="11" fillId="0" borderId="19" xfId="0" applyNumberFormat="1" applyFont="1" applyFill="1" applyBorder="1" applyAlignment="1">
      <alignment horizontal="right" vertical="center" indent="1"/>
    </xf>
    <xf numFmtId="0" fontId="9" fillId="0" borderId="0" xfId="0" applyFont="1" applyFill="1" applyBorder="1" applyAlignment="1">
      <alignment/>
    </xf>
    <xf numFmtId="0" fontId="10" fillId="0" borderId="13" xfId="0" applyFont="1" applyFill="1" applyBorder="1" applyAlignment="1" quotePrefix="1">
      <alignment horizontal="center" vertical="center" wrapText="1"/>
    </xf>
    <xf numFmtId="0" fontId="10" fillId="0" borderId="10" xfId="0" applyFont="1" applyFill="1" applyBorder="1" applyAlignment="1" quotePrefix="1">
      <alignment horizontal="left" vertical="center" wrapText="1"/>
    </xf>
    <xf numFmtId="174" fontId="10" fillId="0" borderId="3" xfId="0" applyNumberFormat="1" applyFont="1" applyFill="1" applyBorder="1" applyAlignment="1">
      <alignment horizontal="right" vertical="center" wrapText="1" indent="1"/>
    </xf>
    <xf numFmtId="174" fontId="10" fillId="0" borderId="1" xfId="0" applyNumberFormat="1" applyFont="1" applyFill="1" applyBorder="1" applyAlignment="1">
      <alignment horizontal="right" vertical="center" wrapText="1" indent="1"/>
    </xf>
    <xf numFmtId="0" fontId="10" fillId="0" borderId="11" xfId="0" applyFont="1" applyFill="1" applyBorder="1" applyAlignment="1" quotePrefix="1">
      <alignment horizontal="left" vertical="center" wrapText="1"/>
    </xf>
    <xf numFmtId="0" fontId="9" fillId="0" borderId="0" xfId="0" applyFont="1" applyFill="1" applyBorder="1" applyAlignment="1">
      <alignment horizontal="left"/>
    </xf>
    <xf numFmtId="0" fontId="13" fillId="0" borderId="0" xfId="0" applyFont="1" applyFill="1" applyBorder="1" applyAlignment="1">
      <alignment/>
    </xf>
    <xf numFmtId="177" fontId="10" fillId="0" borderId="18" xfId="0" applyNumberFormat="1" applyFont="1" applyFill="1" applyBorder="1" applyAlignment="1">
      <alignment horizontal="right" vertical="center" wrapText="1" indent="1"/>
    </xf>
    <xf numFmtId="177" fontId="10" fillId="0" borderId="19" xfId="0" applyNumberFormat="1" applyFont="1" applyFill="1" applyBorder="1" applyAlignment="1">
      <alignment horizontal="right" vertical="center" wrapText="1" indent="1"/>
    </xf>
    <xf numFmtId="0" fontId="9" fillId="0" borderId="0" xfId="0" applyFont="1" applyFill="1" applyBorder="1" applyAlignment="1">
      <alignment/>
    </xf>
    <xf numFmtId="177" fontId="10" fillId="0" borderId="18" xfId="0" applyNumberFormat="1" applyFont="1" applyFill="1" applyBorder="1" applyAlignment="1">
      <alignment horizontal="right" vertical="center" indent="1"/>
    </xf>
    <xf numFmtId="0" fontId="10" fillId="0" borderId="0" xfId="0" applyFont="1" applyFill="1" applyBorder="1" applyAlignment="1">
      <alignment horizontal="left"/>
    </xf>
    <xf numFmtId="3" fontId="11" fillId="0" borderId="11" xfId="0" applyNumberFormat="1" applyFont="1" applyFill="1" applyBorder="1" applyAlignment="1">
      <alignment horizontal="right" vertical="center" wrapText="1" indent="1"/>
    </xf>
    <xf numFmtId="3" fontId="11" fillId="0" borderId="2" xfId="0" applyNumberFormat="1" applyFont="1" applyFill="1" applyBorder="1" applyAlignment="1">
      <alignment horizontal="right" vertical="center" wrapText="1" indent="1"/>
    </xf>
    <xf numFmtId="3" fontId="11" fillId="0" borderId="18" xfId="0" applyNumberFormat="1" applyFont="1" applyFill="1" applyBorder="1" applyAlignment="1">
      <alignment horizontal="right" vertical="center" wrapText="1" indent="1"/>
    </xf>
    <xf numFmtId="0" fontId="9" fillId="0" borderId="0" xfId="0" applyFont="1" applyFill="1" applyAlignment="1">
      <alignment/>
    </xf>
    <xf numFmtId="3" fontId="11" fillId="0" borderId="1" xfId="0" applyNumberFormat="1" applyFont="1" applyFill="1" applyBorder="1" applyAlignment="1">
      <alignment horizontal="right" vertical="center" wrapText="1" indent="1"/>
    </xf>
    <xf numFmtId="0" fontId="11" fillId="0" borderId="11" xfId="0" applyFont="1" applyFill="1" applyBorder="1" applyAlignment="1" quotePrefix="1">
      <alignment horizontal="left" vertical="center" wrapText="1"/>
    </xf>
    <xf numFmtId="174" fontId="11" fillId="0" borderId="18" xfId="0" applyNumberFormat="1" applyFont="1" applyFill="1" applyBorder="1" applyAlignment="1">
      <alignment horizontal="right" vertical="center" wrapText="1" indent="1"/>
    </xf>
    <xf numFmtId="0" fontId="15" fillId="0" borderId="0" xfId="0" applyFont="1" applyAlignment="1">
      <alignment/>
    </xf>
    <xf numFmtId="0" fontId="11" fillId="0" borderId="0" xfId="0" applyFont="1" applyFill="1" applyBorder="1" applyAlignment="1">
      <alignment/>
    </xf>
    <xf numFmtId="0" fontId="10" fillId="0" borderId="20" xfId="0" applyFont="1" applyFill="1" applyBorder="1" applyAlignment="1">
      <alignment horizontal="center" vertical="center" wrapText="1"/>
    </xf>
    <xf numFmtId="0" fontId="10" fillId="0" borderId="21" xfId="0" applyFont="1" applyFill="1" applyBorder="1" applyAlignment="1">
      <alignment horizontal="right" vertical="center" wrapText="1" indent="1"/>
    </xf>
    <xf numFmtId="3" fontId="10" fillId="0" borderId="21" xfId="0" applyNumberFormat="1" applyFont="1" applyFill="1" applyBorder="1" applyAlignment="1">
      <alignment horizontal="right" vertical="center" wrapText="1" indent="1"/>
    </xf>
    <xf numFmtId="174" fontId="10" fillId="0" borderId="21" xfId="0" applyNumberFormat="1" applyFont="1" applyFill="1" applyBorder="1" applyAlignment="1">
      <alignment horizontal="right" vertical="center" wrapText="1" indent="1"/>
    </xf>
    <xf numFmtId="3" fontId="11" fillId="0" borderId="21" xfId="0" applyNumberFormat="1" applyFont="1" applyFill="1" applyBorder="1" applyAlignment="1">
      <alignment horizontal="right" vertical="center" wrapText="1" indent="1"/>
    </xf>
    <xf numFmtId="174" fontId="11" fillId="0" borderId="21" xfId="0" applyNumberFormat="1" applyFont="1" applyFill="1" applyBorder="1" applyAlignment="1">
      <alignment horizontal="right" vertical="center" wrapText="1" indent="1"/>
    </xf>
    <xf numFmtId="0" fontId="10" fillId="0" borderId="22" xfId="21" applyFont="1" applyFill="1" applyBorder="1" applyAlignment="1">
      <alignment vertical="center"/>
      <protection/>
    </xf>
    <xf numFmtId="0" fontId="10" fillId="0" borderId="22" xfId="0" applyFont="1" applyFill="1" applyBorder="1" applyAlignment="1">
      <alignment/>
    </xf>
    <xf numFmtId="0" fontId="10" fillId="0" borderId="23" xfId="0" applyFont="1" applyFill="1" applyBorder="1" applyAlignment="1">
      <alignment horizontal="center" vertical="center" wrapText="1"/>
    </xf>
    <xf numFmtId="174" fontId="10" fillId="0" borderId="24" xfId="0" applyNumberFormat="1" applyFont="1" applyFill="1" applyBorder="1" applyAlignment="1">
      <alignment horizontal="right" vertical="center" wrapText="1" indent="1"/>
    </xf>
    <xf numFmtId="174" fontId="11" fillId="0" borderId="24" xfId="0" applyNumberFormat="1" applyFont="1" applyFill="1" applyBorder="1" applyAlignment="1">
      <alignment horizontal="right" vertical="center" wrapText="1" indent="1"/>
    </xf>
    <xf numFmtId="0" fontId="10" fillId="0" borderId="25" xfId="0" applyFont="1" applyFill="1" applyBorder="1" applyAlignment="1">
      <alignment horizontal="center" vertical="center" wrapText="1"/>
    </xf>
    <xf numFmtId="3" fontId="10" fillId="0" borderId="26" xfId="0" applyNumberFormat="1" applyFont="1" applyFill="1" applyBorder="1" applyAlignment="1">
      <alignment horizontal="right" vertical="center" wrapText="1" indent="1"/>
    </xf>
    <xf numFmtId="3" fontId="11" fillId="0" borderId="26" xfId="0" applyNumberFormat="1" applyFont="1" applyFill="1" applyBorder="1" applyAlignment="1">
      <alignment horizontal="right" vertical="center" wrapText="1" indent="1"/>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3" fontId="10" fillId="0" borderId="29" xfId="0" applyNumberFormat="1" applyFont="1" applyFill="1" applyBorder="1" applyAlignment="1">
      <alignment horizontal="right" vertical="center" wrapText="1" indent="1"/>
    </xf>
    <xf numFmtId="174" fontId="10" fillId="0" borderId="30" xfId="0" applyNumberFormat="1" applyFont="1" applyFill="1" applyBorder="1" applyAlignment="1">
      <alignment horizontal="right" vertical="center" wrapText="1" indent="1"/>
    </xf>
    <xf numFmtId="3" fontId="11" fillId="0" borderId="29" xfId="0" applyNumberFormat="1" applyFont="1" applyFill="1" applyBorder="1" applyAlignment="1">
      <alignment horizontal="right" vertical="center" wrapText="1" indent="1"/>
    </xf>
    <xf numFmtId="174" fontId="11" fillId="0" borderId="30" xfId="0" applyNumberFormat="1" applyFont="1" applyFill="1" applyBorder="1" applyAlignment="1">
      <alignment horizontal="right" vertical="center" wrapText="1" indent="1"/>
    </xf>
    <xf numFmtId="0" fontId="10" fillId="0" borderId="29" xfId="0" applyFont="1" applyFill="1" applyBorder="1" applyAlignment="1">
      <alignment horizontal="right" vertical="center" wrapText="1" indent="1"/>
    </xf>
    <xf numFmtId="0" fontId="10" fillId="0" borderId="26" xfId="0" applyFont="1" applyFill="1" applyBorder="1" applyAlignment="1">
      <alignment horizontal="right" vertical="center" wrapText="1" indent="1"/>
    </xf>
    <xf numFmtId="1" fontId="10" fillId="0" borderId="2" xfId="0" applyNumberFormat="1" applyFont="1" applyFill="1" applyBorder="1" applyAlignment="1">
      <alignment horizontal="right" vertical="center" wrapText="1" indent="1"/>
    </xf>
    <xf numFmtId="1" fontId="11" fillId="0" borderId="2" xfId="0" applyNumberFormat="1" applyFont="1" applyFill="1" applyBorder="1" applyAlignment="1">
      <alignment horizontal="right" vertical="center" wrapText="1" indent="1"/>
    </xf>
    <xf numFmtId="1" fontId="10" fillId="0" borderId="19" xfId="0" applyNumberFormat="1" applyFont="1" applyFill="1" applyBorder="1" applyAlignment="1">
      <alignment horizontal="right" vertical="center" wrapText="1" indent="1"/>
    </xf>
    <xf numFmtId="1" fontId="11" fillId="0" borderId="19" xfId="0" applyNumberFormat="1" applyFont="1" applyFill="1" applyBorder="1" applyAlignment="1">
      <alignment horizontal="right" vertical="center" wrapText="1" indent="1"/>
    </xf>
    <xf numFmtId="0" fontId="12" fillId="0" borderId="11" xfId="0" applyFont="1" applyBorder="1" applyAlignment="1">
      <alignment horizontal="center"/>
    </xf>
    <xf numFmtId="2" fontId="12" fillId="0" borderId="11" xfId="0" applyNumberFormat="1" applyFont="1" applyBorder="1" applyAlignment="1">
      <alignment/>
    </xf>
    <xf numFmtId="0" fontId="12" fillId="0" borderId="31" xfId="0" applyFont="1" applyBorder="1" applyAlignment="1">
      <alignment horizontal="center"/>
    </xf>
    <xf numFmtId="2" fontId="12" fillId="0" borderId="31" xfId="0" applyNumberFormat="1" applyFont="1" applyBorder="1" applyAlignment="1">
      <alignment/>
    </xf>
    <xf numFmtId="0" fontId="12" fillId="0" borderId="9" xfId="0" applyFont="1" applyBorder="1" applyAlignment="1">
      <alignment/>
    </xf>
    <xf numFmtId="0" fontId="12" fillId="0" borderId="9" xfId="0" applyFont="1" applyFill="1" applyBorder="1" applyAlignment="1">
      <alignment horizontal="center" vertical="center" wrapText="1"/>
    </xf>
    <xf numFmtId="0" fontId="16" fillId="2" borderId="0" xfId="0" applyFont="1" applyFill="1" applyBorder="1" applyAlignment="1">
      <alignment horizontal="left"/>
    </xf>
    <xf numFmtId="0" fontId="11" fillId="0" borderId="31" xfId="0" applyFont="1" applyFill="1" applyBorder="1" applyAlignment="1">
      <alignment horizontal="left" vertical="center" wrapText="1"/>
    </xf>
    <xf numFmtId="3" fontId="11" fillId="0" borderId="31" xfId="0" applyNumberFormat="1" applyFont="1" applyFill="1" applyBorder="1" applyAlignment="1">
      <alignment horizontal="right" vertical="center" indent="1"/>
    </xf>
    <xf numFmtId="174" fontId="11" fillId="0" borderId="31" xfId="0" applyNumberFormat="1" applyFont="1" applyFill="1" applyBorder="1" applyAlignment="1">
      <alignment horizontal="right" vertical="center" wrapText="1" indent="1"/>
    </xf>
    <xf numFmtId="174" fontId="11" fillId="0" borderId="6" xfId="0" applyNumberFormat="1" applyFont="1" applyFill="1" applyBorder="1" applyAlignment="1">
      <alignment horizontal="right" vertical="center" wrapText="1" indent="1"/>
    </xf>
    <xf numFmtId="3" fontId="11" fillId="0" borderId="32" xfId="0" applyNumberFormat="1" applyFont="1" applyFill="1" applyBorder="1" applyAlignment="1">
      <alignment horizontal="right" vertical="center" indent="1"/>
    </xf>
    <xf numFmtId="174" fontId="11" fillId="0" borderId="33" xfId="0" applyNumberFormat="1" applyFont="1" applyFill="1" applyBorder="1" applyAlignment="1">
      <alignment horizontal="right" vertical="center" wrapText="1" indent="1"/>
    </xf>
    <xf numFmtId="3" fontId="11" fillId="0" borderId="8" xfId="0" applyNumberFormat="1" applyFont="1" applyFill="1" applyBorder="1" applyAlignment="1">
      <alignment horizontal="right" vertical="center" indent="1"/>
    </xf>
    <xf numFmtId="3" fontId="11" fillId="0" borderId="6" xfId="0" applyNumberFormat="1" applyFont="1" applyFill="1" applyBorder="1" applyAlignment="1">
      <alignment horizontal="right" vertical="center" indent="1"/>
    </xf>
    <xf numFmtId="177" fontId="11" fillId="0" borderId="32" xfId="0" applyNumberFormat="1" applyFont="1" applyFill="1" applyBorder="1" applyAlignment="1">
      <alignment horizontal="right" vertical="center" indent="1"/>
    </xf>
    <xf numFmtId="177" fontId="11" fillId="0" borderId="33" xfId="0" applyNumberFormat="1" applyFont="1" applyFill="1" applyBorder="1" applyAlignment="1">
      <alignment horizontal="right" vertical="center" indent="1"/>
    </xf>
    <xf numFmtId="177" fontId="11" fillId="0" borderId="8" xfId="0" applyNumberFormat="1" applyFont="1" applyFill="1" applyBorder="1" applyAlignment="1">
      <alignment horizontal="right" vertical="center" indent="1"/>
    </xf>
    <xf numFmtId="3" fontId="11" fillId="0" borderId="31" xfId="0" applyNumberFormat="1" applyFont="1" applyFill="1" applyBorder="1" applyAlignment="1">
      <alignment horizontal="right" vertical="center" wrapText="1" indent="1"/>
    </xf>
    <xf numFmtId="3" fontId="11" fillId="0" borderId="32" xfId="0" applyNumberFormat="1" applyFont="1" applyFill="1" applyBorder="1" applyAlignment="1">
      <alignment horizontal="right" vertical="center" wrapText="1" indent="1"/>
    </xf>
    <xf numFmtId="3" fontId="11" fillId="0" borderId="8" xfId="0" applyNumberFormat="1" applyFont="1" applyFill="1" applyBorder="1" applyAlignment="1">
      <alignment horizontal="right" vertical="center" wrapText="1" indent="1"/>
    </xf>
    <xf numFmtId="3" fontId="11" fillId="0" borderId="6" xfId="0" applyNumberFormat="1" applyFont="1" applyFill="1" applyBorder="1" applyAlignment="1">
      <alignment horizontal="right" vertical="center" wrapText="1" indent="1"/>
    </xf>
    <xf numFmtId="0" fontId="14" fillId="0" borderId="31" xfId="0" applyFont="1" applyFill="1" applyBorder="1" applyAlignment="1" quotePrefix="1">
      <alignment horizontal="left" vertical="center" wrapText="1"/>
    </xf>
    <xf numFmtId="3" fontId="14" fillId="0" borderId="6" xfId="0" applyNumberFormat="1" applyFont="1" applyFill="1" applyBorder="1" applyAlignment="1">
      <alignment horizontal="right" vertical="center" wrapText="1" indent="1"/>
    </xf>
    <xf numFmtId="174" fontId="14" fillId="0" borderId="32" xfId="0" applyNumberFormat="1" applyFont="1" applyFill="1" applyBorder="1" applyAlignment="1">
      <alignment horizontal="right" vertical="center" wrapText="1" indent="1"/>
    </xf>
    <xf numFmtId="174" fontId="14" fillId="0" borderId="31" xfId="0" applyNumberFormat="1" applyFont="1" applyFill="1" applyBorder="1" applyAlignment="1">
      <alignment horizontal="right" vertical="center" wrapText="1" indent="1"/>
    </xf>
    <xf numFmtId="0" fontId="11" fillId="0" borderId="31" xfId="0" applyFont="1" applyFill="1" applyBorder="1" applyAlignment="1" quotePrefix="1">
      <alignment horizontal="left" vertical="center"/>
    </xf>
    <xf numFmtId="3" fontId="11" fillId="0" borderId="34" xfId="0" applyNumberFormat="1" applyFont="1" applyFill="1" applyBorder="1" applyAlignment="1">
      <alignment horizontal="right" vertical="center" wrapText="1" indent="1"/>
    </xf>
    <xf numFmtId="174" fontId="11" fillId="0" borderId="35" xfId="0" applyNumberFormat="1" applyFont="1" applyFill="1" applyBorder="1" applyAlignment="1">
      <alignment horizontal="right" vertical="center" wrapText="1" indent="1"/>
    </xf>
    <xf numFmtId="3" fontId="11" fillId="0" borderId="36" xfId="0" applyNumberFormat="1" applyFont="1" applyFill="1" applyBorder="1" applyAlignment="1">
      <alignment horizontal="right" vertical="center" wrapText="1" indent="1"/>
    </xf>
    <xf numFmtId="174" fontId="11" fillId="0" borderId="37" xfId="0" applyNumberFormat="1" applyFont="1" applyFill="1" applyBorder="1" applyAlignment="1">
      <alignment horizontal="right" vertical="center" wrapText="1" indent="1"/>
    </xf>
    <xf numFmtId="3" fontId="11" fillId="0" borderId="38" xfId="0" applyNumberFormat="1" applyFont="1" applyFill="1" applyBorder="1" applyAlignment="1">
      <alignment horizontal="right" vertical="center" wrapText="1" indent="1"/>
    </xf>
    <xf numFmtId="174" fontId="11" fillId="0" borderId="34" xfId="0" applyNumberFormat="1" applyFont="1" applyFill="1" applyBorder="1" applyAlignment="1">
      <alignment horizontal="right" vertical="center" wrapText="1" indent="1"/>
    </xf>
    <xf numFmtId="0" fontId="9" fillId="0" borderId="0" xfId="0" applyFont="1" applyFill="1" applyBorder="1" applyAlignment="1" quotePrefix="1">
      <alignment horizontal="left" vertical="center"/>
    </xf>
    <xf numFmtId="0" fontId="9" fillId="0" borderId="0" xfId="0" applyFont="1" applyFill="1" applyBorder="1" applyAlignment="1">
      <alignment horizontal="left" vertical="center"/>
    </xf>
    <xf numFmtId="0" fontId="11" fillId="0" borderId="0" xfId="0" applyFont="1" applyFill="1" applyBorder="1" applyAlignment="1">
      <alignment vertical="center"/>
    </xf>
    <xf numFmtId="0" fontId="16" fillId="0" borderId="0" xfId="0" applyFont="1" applyFill="1" applyBorder="1" applyAlignment="1">
      <alignment horizontal="left" vertical="center"/>
    </xf>
    <xf numFmtId="0" fontId="16" fillId="0" borderId="0" xfId="0" applyFont="1" applyFill="1" applyBorder="1" applyAlignment="1">
      <alignment/>
    </xf>
    <xf numFmtId="0" fontId="16" fillId="0" borderId="0" xfId="0" applyFont="1" applyFill="1" applyBorder="1" applyAlignment="1">
      <alignment vertical="center"/>
    </xf>
    <xf numFmtId="0" fontId="16" fillId="0" borderId="0" xfId="0" applyFont="1" applyFill="1" applyBorder="1" applyAlignment="1">
      <alignment horizontal="left"/>
    </xf>
    <xf numFmtId="1" fontId="11" fillId="0" borderId="8" xfId="0" applyNumberFormat="1" applyFont="1" applyFill="1" applyBorder="1" applyAlignment="1">
      <alignment horizontal="right" vertical="center" wrapText="1" indent="1"/>
    </xf>
    <xf numFmtId="1" fontId="11" fillId="0" borderId="33" xfId="0" applyNumberFormat="1" applyFont="1" applyFill="1" applyBorder="1" applyAlignment="1">
      <alignment horizontal="right" vertical="center" wrapText="1" indent="1"/>
    </xf>
    <xf numFmtId="0" fontId="10" fillId="0" borderId="9"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8" fillId="2" borderId="22" xfId="0" applyFont="1" applyFill="1" applyBorder="1" applyAlignment="1">
      <alignment horizontal="justify" vertical="center" wrapText="1"/>
    </xf>
    <xf numFmtId="0" fontId="0" fillId="0" borderId="22" xfId="0" applyBorder="1" applyAlignment="1">
      <alignment horizontal="justify" vertical="center"/>
    </xf>
    <xf numFmtId="0" fontId="11" fillId="2" borderId="40"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10" fillId="0" borderId="0" xfId="0" applyFont="1" applyFill="1" applyBorder="1" applyAlignment="1">
      <alignment horizontal="justify" vertical="center"/>
    </xf>
    <xf numFmtId="0" fontId="0" fillId="0" borderId="0" xfId="0" applyAlignment="1">
      <alignment horizontal="justify" vertical="center"/>
    </xf>
    <xf numFmtId="0" fontId="12" fillId="0" borderId="0" xfId="0" applyFont="1" applyAlignment="1">
      <alignment horizontal="justify" vertical="center"/>
    </xf>
    <xf numFmtId="0" fontId="8" fillId="0" borderId="22" xfId="0" applyFont="1" applyFill="1" applyBorder="1" applyAlignment="1">
      <alignment horizontal="justify" vertical="center" wrapText="1"/>
    </xf>
    <xf numFmtId="0" fontId="12" fillId="0" borderId="22" xfId="0" applyFont="1" applyBorder="1" applyAlignment="1">
      <alignment horizontal="justify" vertical="center"/>
    </xf>
    <xf numFmtId="0" fontId="11" fillId="0" borderId="42" xfId="0" applyFont="1" applyFill="1" applyBorder="1" applyAlignment="1" quotePrefix="1">
      <alignment horizontal="center" vertical="center" wrapText="1"/>
    </xf>
    <xf numFmtId="0" fontId="11" fillId="0" borderId="39"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39" xfId="0" applyFont="1" applyFill="1" applyBorder="1" applyAlignment="1" quotePrefix="1">
      <alignment horizontal="center" vertical="center" wrapText="1"/>
    </xf>
    <xf numFmtId="0" fontId="10" fillId="0" borderId="0" xfId="0" applyFont="1" applyFill="1" applyBorder="1" applyAlignment="1">
      <alignment horizontal="justify" vertical="center" wrapText="1"/>
    </xf>
    <xf numFmtId="0" fontId="8" fillId="0" borderId="22" xfId="0" applyFont="1" applyFill="1" applyBorder="1" applyAlignment="1" quotePrefix="1">
      <alignment horizontal="justify" vertical="center" wrapText="1"/>
    </xf>
    <xf numFmtId="0" fontId="10" fillId="0" borderId="0" xfId="0" applyFont="1" applyAlignment="1">
      <alignment horizontal="justify" vertical="center"/>
    </xf>
    <xf numFmtId="0" fontId="10" fillId="0" borderId="0" xfId="0" applyFont="1" applyAlignment="1">
      <alignment horizontal="justify" vertical="center" wrapText="1"/>
    </xf>
    <xf numFmtId="0" fontId="10" fillId="0" borderId="4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8" fillId="2" borderId="22" xfId="0" applyFont="1" applyFill="1" applyBorder="1" applyAlignment="1">
      <alignment vertical="center" wrapText="1"/>
    </xf>
    <xf numFmtId="0" fontId="11" fillId="0" borderId="44"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40" xfId="0" applyFont="1" applyFill="1" applyBorder="1" applyAlignment="1" quotePrefix="1">
      <alignment horizontal="center" vertical="center" wrapText="1"/>
    </xf>
    <xf numFmtId="0" fontId="11" fillId="0" borderId="46" xfId="0" applyFont="1" applyFill="1" applyBorder="1" applyAlignment="1" quotePrefix="1">
      <alignment horizontal="center" vertical="center" wrapText="1"/>
    </xf>
    <xf numFmtId="0" fontId="11" fillId="0" borderId="46"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48" xfId="0" applyFont="1" applyFill="1" applyBorder="1" applyAlignment="1" quotePrefix="1">
      <alignment horizontal="center" vertical="center" wrapText="1"/>
    </xf>
    <xf numFmtId="0" fontId="8" fillId="0" borderId="22" xfId="0" applyFont="1" applyFill="1" applyBorder="1" applyAlignment="1" quotePrefix="1">
      <alignment horizontal="left" vertical="top" wrapText="1"/>
    </xf>
    <xf numFmtId="0" fontId="11"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7" fillId="2" borderId="12"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0" fillId="0" borderId="53" xfId="0" applyBorder="1" applyAlignment="1">
      <alignment/>
    </xf>
    <xf numFmtId="0" fontId="0" fillId="0" borderId="13" xfId="0" applyBorder="1" applyAlignment="1">
      <alignment/>
    </xf>
    <xf numFmtId="0" fontId="5" fillId="3" borderId="12" xfId="0" applyFont="1" applyFill="1" applyBorder="1" applyAlignment="1">
      <alignment horizontal="center"/>
    </xf>
    <xf numFmtId="0" fontId="5" fillId="3" borderId="53" xfId="0" applyFont="1" applyFill="1" applyBorder="1" applyAlignment="1">
      <alignment horizontal="center"/>
    </xf>
    <xf numFmtId="0" fontId="5" fillId="3" borderId="13" xfId="0" applyFont="1" applyFill="1" applyBorder="1" applyAlignment="1">
      <alignment horizontal="center"/>
    </xf>
    <xf numFmtId="0" fontId="7"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185" fontId="10" fillId="0" borderId="0" xfId="22" applyNumberFormat="1" applyFont="1" applyFill="1" applyBorder="1" applyAlignment="1">
      <alignment/>
    </xf>
    <xf numFmtId="177" fontId="10" fillId="0" borderId="16" xfId="0" applyNumberFormat="1" applyFont="1" applyFill="1" applyBorder="1" applyAlignment="1">
      <alignment horizontal="right" vertical="center" indent="1"/>
    </xf>
    <xf numFmtId="177" fontId="10" fillId="0" borderId="17" xfId="0" applyNumberFormat="1" applyFont="1" applyFill="1" applyBorder="1" applyAlignment="1">
      <alignment horizontal="right" vertical="center" indent="1"/>
    </xf>
    <xf numFmtId="177" fontId="10" fillId="0" borderId="5" xfId="0" applyNumberFormat="1" applyFont="1" applyFill="1" applyBorder="1" applyAlignment="1">
      <alignment horizontal="right" vertical="center" indent="1"/>
    </xf>
    <xf numFmtId="177" fontId="10" fillId="0" borderId="19" xfId="0" applyNumberFormat="1" applyFont="1" applyFill="1" applyBorder="1" applyAlignment="1">
      <alignment horizontal="right" vertical="center" indent="1"/>
    </xf>
    <xf numFmtId="177" fontId="10" fillId="0" borderId="2" xfId="0" applyNumberFormat="1" applyFont="1" applyFill="1" applyBorder="1" applyAlignment="1">
      <alignment horizontal="right" vertical="center" indent="1"/>
    </xf>
    <xf numFmtId="177" fontId="10" fillId="0" borderId="2" xfId="0" applyNumberFormat="1" applyFont="1" applyFill="1" applyBorder="1" applyAlignment="1">
      <alignment horizontal="right" vertical="center" wrapText="1" indent="1"/>
    </xf>
    <xf numFmtId="0" fontId="16" fillId="0" borderId="0" xfId="0" applyFont="1" applyFill="1" applyBorder="1" applyAlignment="1" quotePrefix="1">
      <alignment/>
    </xf>
    <xf numFmtId="0" fontId="17" fillId="2" borderId="1" xfId="0" applyFont="1" applyFill="1" applyBorder="1" applyAlignment="1">
      <alignment/>
    </xf>
  </cellXfs>
  <cellStyles count="9">
    <cellStyle name="Normal" xfId="0"/>
    <cellStyle name="Hyperlink" xfId="15"/>
    <cellStyle name="Followed Hyperlink" xfId="16"/>
    <cellStyle name="Comma" xfId="17"/>
    <cellStyle name="Comma [0]" xfId="18"/>
    <cellStyle name="Currency" xfId="19"/>
    <cellStyle name="Currency [0]" xfId="20"/>
    <cellStyle name="Normal_vd_tableau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 Évolution du taux de réussite depuis 1995 selon les différentes voies de baccalauréat  
France métropolitaine + DOM hors Mayotte jusqu'en 2011, y compris Mayotte à partir de 2012</a:t>
            </a:r>
          </a:p>
        </c:rich>
      </c:tx>
      <c:layout>
        <c:manualLayout>
          <c:xMode val="factor"/>
          <c:yMode val="factor"/>
          <c:x val="-0.0525"/>
          <c:y val="0"/>
        </c:manualLayout>
      </c:layout>
      <c:spPr>
        <a:noFill/>
        <a:ln>
          <a:noFill/>
        </a:ln>
      </c:spPr>
    </c:title>
    <c:plotArea>
      <c:layout>
        <c:manualLayout>
          <c:xMode val="edge"/>
          <c:yMode val="edge"/>
          <c:x val="0"/>
          <c:y val="0.128"/>
          <c:w val="0.96925"/>
          <c:h val="0.80825"/>
        </c:manualLayout>
      </c:layout>
      <c:lineChart>
        <c:grouping val="standard"/>
        <c:varyColors val="0"/>
        <c:ser>
          <c:idx val="0"/>
          <c:order val="0"/>
          <c:tx>
            <c:strRef>
              <c:f>'Données graphique'!$B$1</c:f>
              <c:strCache>
                <c:ptCount val="1"/>
                <c:pt idx="0">
                  <c:v>Bac général</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0"/>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LeaderLines val="1"/>
            <c:showPercent val="0"/>
          </c:dLbls>
          <c:cat>
            <c:strRef>
              <c:f>'Données graphique'!$A$2:$A$22</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2015p</c:v>
                </c:pt>
              </c:strCache>
            </c:strRef>
          </c:cat>
          <c:val>
            <c:numRef>
              <c:f>'Données graphique'!$B$2:$B$22</c:f>
              <c:numCache>
                <c:ptCount val="21"/>
                <c:pt idx="0">
                  <c:v>0.7509999999999999</c:v>
                </c:pt>
                <c:pt idx="1">
                  <c:v>0.745</c:v>
                </c:pt>
                <c:pt idx="2">
                  <c:v>0.7659999999999999</c:v>
                </c:pt>
                <c:pt idx="3">
                  <c:v>0.792</c:v>
                </c:pt>
                <c:pt idx="4">
                  <c:v>0.784</c:v>
                </c:pt>
                <c:pt idx="5">
                  <c:v>0.799</c:v>
                </c:pt>
                <c:pt idx="6">
                  <c:v>0.794</c:v>
                </c:pt>
                <c:pt idx="7">
                  <c:v>0.802965653650466</c:v>
                </c:pt>
                <c:pt idx="8">
                  <c:v>0.83669307690149</c:v>
                </c:pt>
                <c:pt idx="9">
                  <c:v>0.8247673070788549</c:v>
                </c:pt>
                <c:pt idx="10">
                  <c:v>0.840653120151033</c:v>
                </c:pt>
                <c:pt idx="11">
                  <c:v>0.8656581178789864</c:v>
                </c:pt>
                <c:pt idx="12">
                  <c:v>0.877</c:v>
                </c:pt>
                <c:pt idx="13">
                  <c:v>0.879</c:v>
                </c:pt>
                <c:pt idx="14">
                  <c:v>0.889</c:v>
                </c:pt>
                <c:pt idx="15">
                  <c:v>0.873</c:v>
                </c:pt>
                <c:pt idx="16">
                  <c:v>0.883</c:v>
                </c:pt>
                <c:pt idx="17">
                  <c:v>0.895</c:v>
                </c:pt>
                <c:pt idx="18">
                  <c:v>0.919</c:v>
                </c:pt>
                <c:pt idx="19">
                  <c:v>0.909</c:v>
                </c:pt>
                <c:pt idx="20">
                  <c:v>0.9145232070675742</c:v>
                </c:pt>
              </c:numCache>
            </c:numRef>
          </c:val>
          <c:smooth val="0"/>
        </c:ser>
        <c:ser>
          <c:idx val="1"/>
          <c:order val="1"/>
          <c:tx>
            <c:strRef>
              <c:f>'Données graphique'!$C$1</c:f>
              <c:strCache>
                <c:ptCount val="1"/>
                <c:pt idx="0">
                  <c:v>Bac technologique</c:v>
                </c:pt>
              </c:strCache>
            </c:strRef>
          </c:tx>
          <c:spPr>
            <a:ln w="25400">
              <a:solidFill>
                <a:srgbClr val="C0C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0"/>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LeaderLines val="1"/>
            <c:showPercent val="0"/>
          </c:dLbls>
          <c:cat>
            <c:strRef>
              <c:f>'Données graphique'!$A$2:$A$22</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2015p</c:v>
                </c:pt>
              </c:strCache>
            </c:strRef>
          </c:cat>
          <c:val>
            <c:numRef>
              <c:f>'Données graphique'!$C$2:$C$22</c:f>
              <c:numCache>
                <c:ptCount val="21"/>
                <c:pt idx="0">
                  <c:v>0.755</c:v>
                </c:pt>
                <c:pt idx="1">
                  <c:v>0.774</c:v>
                </c:pt>
                <c:pt idx="2">
                  <c:v>0.777</c:v>
                </c:pt>
                <c:pt idx="3">
                  <c:v>0.795</c:v>
                </c:pt>
                <c:pt idx="4">
                  <c:v>0.785</c:v>
                </c:pt>
                <c:pt idx="5">
                  <c:v>0.7909999999999999</c:v>
                </c:pt>
                <c:pt idx="6">
                  <c:v>0.7809999999999999</c:v>
                </c:pt>
                <c:pt idx="7">
                  <c:v>0.7683769610840819</c:v>
                </c:pt>
                <c:pt idx="8">
                  <c:v>0.767031385124429</c:v>
                </c:pt>
                <c:pt idx="9">
                  <c:v>0.7692022741548421</c:v>
                </c:pt>
                <c:pt idx="10">
                  <c:v>0.762105764443579</c:v>
                </c:pt>
                <c:pt idx="11">
                  <c:v>0.7733278373179445</c:v>
                </c:pt>
                <c:pt idx="12">
                  <c:v>0.793</c:v>
                </c:pt>
                <c:pt idx="13">
                  <c:v>0.803</c:v>
                </c:pt>
                <c:pt idx="14">
                  <c:v>0.798</c:v>
                </c:pt>
                <c:pt idx="15">
                  <c:v>0.816</c:v>
                </c:pt>
                <c:pt idx="16">
                  <c:v>0.825</c:v>
                </c:pt>
                <c:pt idx="17">
                  <c:v>0.831</c:v>
                </c:pt>
                <c:pt idx="18">
                  <c:v>0.864</c:v>
                </c:pt>
                <c:pt idx="19">
                  <c:v>0.906</c:v>
                </c:pt>
                <c:pt idx="20">
                  <c:v>0.9064674520969828</c:v>
                </c:pt>
              </c:numCache>
            </c:numRef>
          </c:val>
          <c:smooth val="0"/>
        </c:ser>
        <c:ser>
          <c:idx val="2"/>
          <c:order val="2"/>
          <c:tx>
            <c:strRef>
              <c:f>'Données graphique'!$D$1</c:f>
              <c:strCache>
                <c:ptCount val="1"/>
                <c:pt idx="0">
                  <c:v>Bac  professionnel</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0"/>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LeaderLines val="1"/>
            <c:showPercent val="0"/>
          </c:dLbls>
          <c:cat>
            <c:strRef>
              <c:f>'Données graphique'!$A$2:$A$22</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2015p</c:v>
                </c:pt>
              </c:strCache>
            </c:strRef>
          </c:cat>
          <c:val>
            <c:numRef>
              <c:f>'Données graphique'!$D$2:$D$22</c:f>
              <c:numCache>
                <c:ptCount val="21"/>
                <c:pt idx="0">
                  <c:v>0.727</c:v>
                </c:pt>
                <c:pt idx="1">
                  <c:v>0.779</c:v>
                </c:pt>
                <c:pt idx="2">
                  <c:v>0.7909999999999999</c:v>
                </c:pt>
                <c:pt idx="3">
                  <c:v>0.767</c:v>
                </c:pt>
                <c:pt idx="4">
                  <c:v>0.777</c:v>
                </c:pt>
                <c:pt idx="5">
                  <c:v>0.7909999999999999</c:v>
                </c:pt>
                <c:pt idx="6">
                  <c:v>0.775</c:v>
                </c:pt>
                <c:pt idx="7">
                  <c:v>0.766450439825053</c:v>
                </c:pt>
                <c:pt idx="8">
                  <c:v>0.7587616047745359</c:v>
                </c:pt>
                <c:pt idx="9">
                  <c:v>0.7687298015954181</c:v>
                </c:pt>
                <c:pt idx="10">
                  <c:v>0.7465680506527711</c:v>
                </c:pt>
                <c:pt idx="11">
                  <c:v>0.7733337434730115</c:v>
                </c:pt>
                <c:pt idx="12">
                  <c:v>0.785</c:v>
                </c:pt>
                <c:pt idx="13">
                  <c:v>0.77</c:v>
                </c:pt>
                <c:pt idx="14">
                  <c:v>0.873</c:v>
                </c:pt>
                <c:pt idx="15">
                  <c:v>0.865</c:v>
                </c:pt>
                <c:pt idx="16">
                  <c:v>0.84</c:v>
                </c:pt>
                <c:pt idx="17">
                  <c:v>0.781</c:v>
                </c:pt>
                <c:pt idx="18">
                  <c:v>0.786</c:v>
                </c:pt>
                <c:pt idx="19">
                  <c:v>0.819</c:v>
                </c:pt>
                <c:pt idx="20">
                  <c:v>0.8034723995767814</c:v>
                </c:pt>
              </c:numCache>
            </c:numRef>
          </c:val>
          <c:smooth val="0"/>
        </c:ser>
        <c:ser>
          <c:idx val="3"/>
          <c:order val="3"/>
          <c:tx>
            <c:strRef>
              <c:f>'Données graphique'!$E$1</c:f>
              <c:strCache>
                <c:ptCount val="1"/>
                <c:pt idx="0">
                  <c:v>Total Bac</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0"/>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LeaderLines val="1"/>
            <c:showPercent val="0"/>
          </c:dLbls>
          <c:cat>
            <c:strRef>
              <c:f>'Données graphique'!$A$2:$A$22</c:f>
              <c:str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2015p</c:v>
                </c:pt>
              </c:strCache>
            </c:strRef>
          </c:cat>
          <c:val>
            <c:numRef>
              <c:f>'Données graphique'!$E$2:$E$22</c:f>
              <c:numCache>
                <c:ptCount val="21"/>
                <c:pt idx="0">
                  <c:v>0.7490000000000001</c:v>
                </c:pt>
                <c:pt idx="1">
                  <c:v>0.758</c:v>
                </c:pt>
                <c:pt idx="2">
                  <c:v>0.773</c:v>
                </c:pt>
                <c:pt idx="3">
                  <c:v>0.789</c:v>
                </c:pt>
                <c:pt idx="4">
                  <c:v>0.7829999999999999</c:v>
                </c:pt>
                <c:pt idx="5">
                  <c:v>0.795</c:v>
                </c:pt>
                <c:pt idx="6">
                  <c:v>0.7859999999999999</c:v>
                </c:pt>
                <c:pt idx="7">
                  <c:v>0.7857007598360982</c:v>
                </c:pt>
                <c:pt idx="8">
                  <c:v>0.8010437914329424</c:v>
                </c:pt>
                <c:pt idx="9">
                  <c:v>0.7972536077592619</c:v>
                </c:pt>
                <c:pt idx="10">
                  <c:v>0.7992124742066372</c:v>
                </c:pt>
                <c:pt idx="11">
                  <c:v>0.8205558191278315</c:v>
                </c:pt>
                <c:pt idx="12">
                  <c:v>0.834</c:v>
                </c:pt>
                <c:pt idx="13">
                  <c:v>0.835</c:v>
                </c:pt>
                <c:pt idx="14">
                  <c:v>0.862</c:v>
                </c:pt>
                <c:pt idx="15">
                  <c:v>0.856</c:v>
                </c:pt>
                <c:pt idx="16">
                  <c:v>0.857</c:v>
                </c:pt>
                <c:pt idx="17">
                  <c:v>0.843</c:v>
                </c:pt>
                <c:pt idx="18">
                  <c:v>0.868</c:v>
                </c:pt>
                <c:pt idx="19">
                  <c:v>0.879</c:v>
                </c:pt>
                <c:pt idx="20">
                  <c:v>0.878335794684902</c:v>
                </c:pt>
              </c:numCache>
            </c:numRef>
          </c:val>
          <c:smooth val="0"/>
        </c:ser>
        <c:axId val="49987674"/>
        <c:axId val="47235883"/>
      </c:lineChart>
      <c:catAx>
        <c:axId val="49987674"/>
        <c:scaling>
          <c:orientation val="minMax"/>
        </c:scaling>
        <c:axPos val="b"/>
        <c:title>
          <c:tx>
            <c:rich>
              <a:bodyPr vert="horz" rot="0" anchor="ctr"/>
              <a:lstStyle/>
              <a:p>
                <a:pPr algn="ctr">
                  <a:defRPr/>
                </a:pPr>
                <a:r>
                  <a:rPr lang="en-US"/>
                  <a:t>Session</a:t>
                </a:r>
              </a:p>
            </c:rich>
          </c:tx>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crossAx val="47235883"/>
        <c:crossesAt val="0.7"/>
        <c:auto val="1"/>
        <c:lblOffset val="100"/>
        <c:noMultiLvlLbl val="0"/>
      </c:catAx>
      <c:valAx>
        <c:axId val="47235883"/>
        <c:scaling>
          <c:orientation val="minMax"/>
          <c:max val="0.95"/>
          <c:min val="0.7"/>
        </c:scaling>
        <c:axPos val="l"/>
        <c:majorGridlines>
          <c:spPr>
            <a:ln w="3175">
              <a:solidFill>
                <a:srgbClr val="C0C0C0"/>
              </a:solidFill>
            </a:ln>
          </c:spPr>
        </c:majorGridlines>
        <c:delete val="0"/>
        <c:numFmt formatCode="0%" sourceLinked="0"/>
        <c:majorTickMark val="out"/>
        <c:minorTickMark val="none"/>
        <c:tickLblPos val="nextTo"/>
        <c:spPr>
          <a:ln w="3175">
            <a:solidFill/>
          </a:ln>
        </c:spPr>
        <c:crossAx val="49987674"/>
        <c:crossesAt val="1"/>
        <c:crossBetween val="midCat"/>
        <c:dispUnits/>
      </c:valAx>
      <c:spPr>
        <a:solidFill>
          <a:srgbClr val="FFFFFF"/>
        </a:solidFill>
        <a:ln w="3175">
          <a:noFill/>
        </a:ln>
      </c:spPr>
    </c:plotArea>
    <c:legend>
      <c:legendPos val="r"/>
      <c:layout>
        <c:manualLayout>
          <c:xMode val="edge"/>
          <c:yMode val="edge"/>
          <c:x val="0.2425"/>
          <c:y val="0.18325"/>
          <c:w val="0.359"/>
          <c:h val="0.085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0.9595</cdr:y>
    </cdr:from>
    <cdr:to>
      <cdr:x>0.3035</cdr:x>
      <cdr:y>1</cdr:y>
    </cdr:to>
    <cdr:sp>
      <cdr:nvSpPr>
        <cdr:cNvPr id="1" name="TextBox 1"/>
        <cdr:cNvSpPr txBox="1">
          <a:spLocks noChangeArrowheads="1"/>
        </cdr:cNvSpPr>
      </cdr:nvSpPr>
      <cdr:spPr>
        <a:xfrm>
          <a:off x="0" y="5276850"/>
          <a:ext cx="253365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 les données 2015 sont provisoires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10</xdr:col>
      <xdr:colOff>723900</xdr:colOff>
      <xdr:row>34</xdr:row>
      <xdr:rowOff>47625</xdr:rowOff>
    </xdr:to>
    <xdr:graphicFrame>
      <xdr:nvGraphicFramePr>
        <xdr:cNvPr id="1" name="Chart 1"/>
        <xdr:cNvGraphicFramePr/>
      </xdr:nvGraphicFramePr>
      <xdr:xfrm>
        <a:off x="0" y="47625"/>
        <a:ext cx="8343900" cy="5505450"/>
      </xdr:xfrm>
      <a:graphic>
        <a:graphicData uri="http://schemas.openxmlformats.org/drawingml/2006/chart">
          <c:chart xmlns:c="http://schemas.openxmlformats.org/drawingml/2006/chart" r:id="rId1"/>
        </a:graphicData>
      </a:graphic>
    </xdr:graphicFrame>
    <xdr:clientData/>
  </xdr:twoCellAnchor>
  <xdr:oneCellAnchor>
    <xdr:from>
      <xdr:col>8</xdr:col>
      <xdr:colOff>704850</xdr:colOff>
      <xdr:row>7</xdr:row>
      <xdr:rowOff>0</xdr:rowOff>
    </xdr:from>
    <xdr:ext cx="400050" cy="209550"/>
    <xdr:sp>
      <xdr:nvSpPr>
        <xdr:cNvPr id="2" name="TextBox 2"/>
        <xdr:cNvSpPr txBox="1">
          <a:spLocks noChangeArrowheads="1"/>
        </xdr:cNvSpPr>
      </xdr:nvSpPr>
      <xdr:spPr>
        <a:xfrm>
          <a:off x="6800850" y="1133475"/>
          <a:ext cx="4000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752475</xdr:colOff>
      <xdr:row>12</xdr:row>
      <xdr:rowOff>19050</xdr:rowOff>
    </xdr:from>
    <xdr:ext cx="419100" cy="209550"/>
    <xdr:sp>
      <xdr:nvSpPr>
        <xdr:cNvPr id="3" name="TextBox 3"/>
        <xdr:cNvSpPr txBox="1">
          <a:spLocks noChangeArrowheads="1"/>
        </xdr:cNvSpPr>
      </xdr:nvSpPr>
      <xdr:spPr>
        <a:xfrm>
          <a:off x="6848475" y="1962150"/>
          <a:ext cx="4191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676275</xdr:colOff>
      <xdr:row>17</xdr:row>
      <xdr:rowOff>0</xdr:rowOff>
    </xdr:from>
    <xdr:ext cx="381000" cy="161925"/>
    <xdr:sp>
      <xdr:nvSpPr>
        <xdr:cNvPr id="4" name="TextBox 4"/>
        <xdr:cNvSpPr txBox="1">
          <a:spLocks noChangeArrowheads="1"/>
        </xdr:cNvSpPr>
      </xdr:nvSpPr>
      <xdr:spPr>
        <a:xfrm>
          <a:off x="6772275" y="2752725"/>
          <a:ext cx="3810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704850</xdr:colOff>
      <xdr:row>19</xdr:row>
      <xdr:rowOff>123825</xdr:rowOff>
    </xdr:from>
    <xdr:ext cx="419100" cy="228600"/>
    <xdr:sp>
      <xdr:nvSpPr>
        <xdr:cNvPr id="5" name="TextBox 5"/>
        <xdr:cNvSpPr txBox="1">
          <a:spLocks noChangeArrowheads="1"/>
        </xdr:cNvSpPr>
      </xdr:nvSpPr>
      <xdr:spPr>
        <a:xfrm>
          <a:off x="6800850" y="3200400"/>
          <a:ext cx="4191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714375</xdr:colOff>
      <xdr:row>1</xdr:row>
      <xdr:rowOff>95250</xdr:rowOff>
    </xdr:from>
    <xdr:to>
      <xdr:col>18</xdr:col>
      <xdr:colOff>647700</xdr:colOff>
      <xdr:row>66</xdr:row>
      <xdr:rowOff>0</xdr:rowOff>
    </xdr:to>
    <xdr:pic>
      <xdr:nvPicPr>
        <xdr:cNvPr id="1" name="Picture 4"/>
        <xdr:cNvPicPr preferRelativeResize="1">
          <a:picLocks noChangeAspect="1"/>
        </xdr:cNvPicPr>
      </xdr:nvPicPr>
      <xdr:blipFill>
        <a:blip r:embed="rId1"/>
        <a:stretch>
          <a:fillRect/>
        </a:stretch>
      </xdr:blipFill>
      <xdr:spPr>
        <a:xfrm>
          <a:off x="7553325" y="257175"/>
          <a:ext cx="7553325" cy="10715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6"/>
  <sheetViews>
    <sheetView tabSelected="1" zoomScale="85" zoomScaleNormal="85" zoomScaleSheetLayoutView="85" workbookViewId="0" topLeftCell="A1">
      <selection activeCell="F53" sqref="F53"/>
    </sheetView>
  </sheetViews>
  <sheetFormatPr defaultColWidth="11.421875" defaultRowHeight="12.75"/>
  <sheetData>
    <row r="1" spans="1:12" ht="12.75">
      <c r="A1" s="1"/>
      <c r="B1" s="1"/>
      <c r="C1" s="1"/>
      <c r="D1" s="1"/>
      <c r="E1" s="1"/>
      <c r="F1" s="1"/>
      <c r="G1" s="1"/>
      <c r="H1" s="1"/>
      <c r="I1" s="1"/>
      <c r="J1" s="1"/>
      <c r="K1" s="1"/>
      <c r="L1" s="1"/>
    </row>
    <row r="2" spans="1:12" ht="12.75">
      <c r="A2" s="1"/>
      <c r="B2" s="1"/>
      <c r="C2" s="1"/>
      <c r="D2" s="1"/>
      <c r="E2" s="1"/>
      <c r="F2" s="1"/>
      <c r="G2" s="1"/>
      <c r="H2" s="1"/>
      <c r="I2" s="1"/>
      <c r="J2" s="1"/>
      <c r="K2" s="1"/>
      <c r="L2" s="1"/>
    </row>
    <row r="3" spans="1:12" ht="12.75">
      <c r="A3" s="1"/>
      <c r="B3" s="1"/>
      <c r="C3" s="1"/>
      <c r="D3" s="1"/>
      <c r="E3" s="1"/>
      <c r="F3" s="1"/>
      <c r="G3" s="1"/>
      <c r="H3" s="1"/>
      <c r="I3" s="1"/>
      <c r="J3" s="1"/>
      <c r="K3" s="1"/>
      <c r="L3" s="1"/>
    </row>
    <row r="4" spans="1:12" ht="12.75">
      <c r="A4" s="1"/>
      <c r="B4" s="1"/>
      <c r="C4" s="1"/>
      <c r="D4" s="1"/>
      <c r="E4" s="1"/>
      <c r="F4" s="1"/>
      <c r="G4" s="1"/>
      <c r="H4" s="1"/>
      <c r="I4" s="1"/>
      <c r="J4" s="1"/>
      <c r="K4" s="1"/>
      <c r="L4" s="1"/>
    </row>
    <row r="5" spans="1:12" ht="12.75">
      <c r="A5" s="1"/>
      <c r="B5" s="1"/>
      <c r="C5" s="1"/>
      <c r="D5" s="1"/>
      <c r="E5" s="1"/>
      <c r="F5" s="1"/>
      <c r="G5" s="1"/>
      <c r="H5" s="1"/>
      <c r="I5" s="1"/>
      <c r="J5" s="1"/>
      <c r="K5" s="1"/>
      <c r="L5" s="1"/>
    </row>
    <row r="6" spans="1:12" ht="12.75">
      <c r="A6" s="1"/>
      <c r="B6" s="1"/>
      <c r="C6" s="1"/>
      <c r="D6" s="1"/>
      <c r="E6" s="1"/>
      <c r="F6" s="1"/>
      <c r="G6" s="1"/>
      <c r="H6" s="1"/>
      <c r="I6" s="1"/>
      <c r="J6" s="1"/>
      <c r="K6" s="1"/>
      <c r="L6" s="1"/>
    </row>
    <row r="7" spans="1:12" ht="12.75">
      <c r="A7" s="1"/>
      <c r="B7" s="1"/>
      <c r="C7" s="1"/>
      <c r="D7" s="1"/>
      <c r="E7" s="1"/>
      <c r="F7" s="1"/>
      <c r="G7" s="1"/>
      <c r="H7" s="1"/>
      <c r="I7" s="1"/>
      <c r="J7" s="1"/>
      <c r="K7" s="1"/>
      <c r="L7" s="1"/>
    </row>
    <row r="8" spans="1:12" ht="12.75">
      <c r="A8" s="1"/>
      <c r="B8" s="1"/>
      <c r="C8" s="1"/>
      <c r="D8" s="1"/>
      <c r="E8" s="1"/>
      <c r="F8" s="1"/>
      <c r="G8" s="1"/>
      <c r="H8" s="1"/>
      <c r="I8" s="1"/>
      <c r="J8" s="1"/>
      <c r="K8" s="1"/>
      <c r="L8" s="1"/>
    </row>
    <row r="9" spans="1:12" ht="12.75">
      <c r="A9" s="1"/>
      <c r="B9" s="1"/>
      <c r="C9" s="1"/>
      <c r="D9" s="1"/>
      <c r="E9" s="1"/>
      <c r="F9" s="1"/>
      <c r="G9" s="1"/>
      <c r="H9" s="1"/>
      <c r="I9" s="1"/>
      <c r="J9" s="1"/>
      <c r="K9" s="1"/>
      <c r="L9" s="1"/>
    </row>
    <row r="10" spans="1:12" ht="12.75">
      <c r="A10" s="1"/>
      <c r="B10" s="1"/>
      <c r="C10" s="1"/>
      <c r="D10" s="1"/>
      <c r="E10" s="1"/>
      <c r="F10" s="1"/>
      <c r="G10" s="1"/>
      <c r="H10" s="1"/>
      <c r="I10" s="1"/>
      <c r="J10" s="1"/>
      <c r="K10" s="1"/>
      <c r="L10" s="1"/>
    </row>
    <row r="11" spans="1:12" ht="12.75">
      <c r="A11" s="1"/>
      <c r="B11" s="1"/>
      <c r="C11" s="1"/>
      <c r="D11" s="1"/>
      <c r="E11" s="1"/>
      <c r="F11" s="1"/>
      <c r="G11" s="1"/>
      <c r="H11" s="1"/>
      <c r="I11" s="1"/>
      <c r="J11" s="1"/>
      <c r="K11" s="1"/>
      <c r="L11" s="1"/>
    </row>
    <row r="12" spans="1:12" ht="12.75">
      <c r="A12" s="1"/>
      <c r="B12" s="1"/>
      <c r="C12" s="1"/>
      <c r="D12" s="1"/>
      <c r="E12" s="1"/>
      <c r="F12" s="1"/>
      <c r="G12" s="1"/>
      <c r="H12" s="1"/>
      <c r="I12" s="1"/>
      <c r="J12" s="1"/>
      <c r="K12" s="1"/>
      <c r="L12" s="1"/>
    </row>
    <row r="13" spans="1:12" ht="12.75">
      <c r="A13" s="1"/>
      <c r="B13" s="1"/>
      <c r="C13" s="1"/>
      <c r="D13" s="1"/>
      <c r="E13" s="1"/>
      <c r="F13" s="1"/>
      <c r="G13" s="1"/>
      <c r="H13" s="1"/>
      <c r="I13" s="1"/>
      <c r="J13" s="1"/>
      <c r="K13" s="1"/>
      <c r="L13" s="1"/>
    </row>
    <row r="14" spans="1:12" ht="12.75">
      <c r="A14" s="1"/>
      <c r="B14" s="1"/>
      <c r="C14" s="1"/>
      <c r="D14" s="1"/>
      <c r="E14" s="1"/>
      <c r="F14" s="1"/>
      <c r="G14" s="1"/>
      <c r="H14" s="1"/>
      <c r="I14" s="1"/>
      <c r="J14" s="1"/>
      <c r="K14" s="1"/>
      <c r="L14" s="1"/>
    </row>
    <row r="15" spans="1:12" ht="12.75">
      <c r="A15" s="1"/>
      <c r="B15" s="1"/>
      <c r="C15" s="1"/>
      <c r="D15" s="1"/>
      <c r="E15" s="1"/>
      <c r="F15" s="1"/>
      <c r="G15" s="1"/>
      <c r="H15" s="1"/>
      <c r="I15" s="1"/>
      <c r="J15" s="1"/>
      <c r="K15" s="1"/>
      <c r="L15" s="1"/>
    </row>
    <row r="16" spans="1:12" ht="12.75">
      <c r="A16" s="1"/>
      <c r="B16" s="1"/>
      <c r="C16" s="1"/>
      <c r="D16" s="1"/>
      <c r="E16" s="1"/>
      <c r="F16" s="1"/>
      <c r="G16" s="1"/>
      <c r="H16" s="1"/>
      <c r="I16" s="1"/>
      <c r="J16" s="1"/>
      <c r="K16" s="1"/>
      <c r="L16" s="1"/>
    </row>
    <row r="17" spans="1:12" ht="12.75">
      <c r="A17" s="1"/>
      <c r="B17" s="1"/>
      <c r="C17" s="1"/>
      <c r="D17" s="1"/>
      <c r="E17" s="1"/>
      <c r="F17" s="1"/>
      <c r="G17" s="1"/>
      <c r="H17" s="1"/>
      <c r="I17" s="1"/>
      <c r="J17" s="1"/>
      <c r="K17" s="1"/>
      <c r="L17" s="1"/>
    </row>
    <row r="18" spans="1:12" ht="12.75">
      <c r="A18" s="1"/>
      <c r="B18" s="1"/>
      <c r="C18" s="1"/>
      <c r="D18" s="1"/>
      <c r="E18" s="1"/>
      <c r="F18" s="1"/>
      <c r="G18" s="1"/>
      <c r="H18" s="1"/>
      <c r="I18" s="1"/>
      <c r="J18" s="1"/>
      <c r="K18" s="1"/>
      <c r="L18" s="1"/>
    </row>
    <row r="19" spans="1:12" ht="12.75">
      <c r="A19" s="1"/>
      <c r="B19" s="1"/>
      <c r="C19" s="1"/>
      <c r="D19" s="1"/>
      <c r="E19" s="1"/>
      <c r="F19" s="1"/>
      <c r="G19" s="1"/>
      <c r="H19" s="1"/>
      <c r="I19" s="1"/>
      <c r="J19" s="1"/>
      <c r="K19" s="1"/>
      <c r="L19" s="1"/>
    </row>
    <row r="20" spans="1:12" ht="12.75">
      <c r="A20" s="1"/>
      <c r="B20" s="1"/>
      <c r="C20" s="1"/>
      <c r="D20" s="1"/>
      <c r="E20" s="1"/>
      <c r="F20" s="1"/>
      <c r="G20" s="1"/>
      <c r="H20" s="1"/>
      <c r="I20" s="1"/>
      <c r="J20" s="1"/>
      <c r="K20" s="1"/>
      <c r="L20" s="1"/>
    </row>
    <row r="21" spans="1:12" ht="12.75">
      <c r="A21" s="1"/>
      <c r="B21" s="1"/>
      <c r="C21" s="1"/>
      <c r="D21" s="1"/>
      <c r="E21" s="1"/>
      <c r="F21" s="1"/>
      <c r="G21" s="1"/>
      <c r="H21" s="1"/>
      <c r="I21" s="1"/>
      <c r="J21" s="1"/>
      <c r="K21" s="1"/>
      <c r="L21" s="1"/>
    </row>
    <row r="22" spans="1:12" ht="12.75">
      <c r="A22" s="1"/>
      <c r="B22" s="1"/>
      <c r="C22" s="1"/>
      <c r="D22" s="1"/>
      <c r="E22" s="1"/>
      <c r="F22" s="1"/>
      <c r="G22" s="1"/>
      <c r="H22" s="1"/>
      <c r="I22" s="1"/>
      <c r="J22" s="1"/>
      <c r="K22" s="1"/>
      <c r="L22" s="1"/>
    </row>
    <row r="23" spans="1:12" ht="12.75">
      <c r="A23" s="1"/>
      <c r="B23" s="1"/>
      <c r="C23" s="1"/>
      <c r="D23" s="1"/>
      <c r="E23" s="1"/>
      <c r="F23" s="1"/>
      <c r="G23" s="1"/>
      <c r="H23" s="1"/>
      <c r="I23" s="1"/>
      <c r="J23" s="1"/>
      <c r="K23" s="1"/>
      <c r="L23" s="1"/>
    </row>
    <row r="24" spans="1:12" ht="12.75">
      <c r="A24" s="1"/>
      <c r="B24" s="1"/>
      <c r="C24" s="1"/>
      <c r="D24" s="1"/>
      <c r="E24" s="1"/>
      <c r="F24" s="1"/>
      <c r="G24" s="1"/>
      <c r="H24" s="1"/>
      <c r="I24" s="1"/>
      <c r="J24" s="1"/>
      <c r="K24" s="1"/>
      <c r="L24" s="1"/>
    </row>
    <row r="25" spans="1:12" ht="12.75">
      <c r="A25" s="1"/>
      <c r="B25" s="1"/>
      <c r="C25" s="1"/>
      <c r="D25" s="1"/>
      <c r="E25" s="1"/>
      <c r="F25" s="1"/>
      <c r="G25" s="1"/>
      <c r="H25" s="1"/>
      <c r="I25" s="1"/>
      <c r="J25" s="1"/>
      <c r="K25" s="1"/>
      <c r="L25" s="1"/>
    </row>
    <row r="26" spans="1:12" ht="12.75">
      <c r="A26" s="1"/>
      <c r="B26" s="1"/>
      <c r="C26" s="1"/>
      <c r="D26" s="1"/>
      <c r="E26" s="1"/>
      <c r="F26" s="1"/>
      <c r="G26" s="1"/>
      <c r="H26" s="1"/>
      <c r="I26" s="1"/>
      <c r="J26" s="1"/>
      <c r="K26" s="1"/>
      <c r="L26" s="1"/>
    </row>
    <row r="27" spans="1:12" ht="12.75">
      <c r="A27" s="1"/>
      <c r="B27" s="1"/>
      <c r="C27" s="1"/>
      <c r="D27" s="1"/>
      <c r="E27" s="1"/>
      <c r="F27" s="1"/>
      <c r="G27" s="1"/>
      <c r="H27" s="1"/>
      <c r="I27" s="1"/>
      <c r="J27" s="1"/>
      <c r="K27" s="1"/>
      <c r="L27" s="1"/>
    </row>
    <row r="28" spans="1:12" ht="12.75">
      <c r="A28" s="1"/>
      <c r="B28" s="1"/>
      <c r="C28" s="1"/>
      <c r="D28" s="1"/>
      <c r="E28" s="1"/>
      <c r="F28" s="1"/>
      <c r="G28" s="1"/>
      <c r="H28" s="1"/>
      <c r="I28" s="1"/>
      <c r="J28" s="1"/>
      <c r="K28" s="1"/>
      <c r="L28" s="1"/>
    </row>
    <row r="29" spans="1:12" ht="12.75">
      <c r="A29" s="1"/>
      <c r="B29" s="1"/>
      <c r="C29" s="1"/>
      <c r="D29" s="1"/>
      <c r="E29" s="1"/>
      <c r="F29" s="1"/>
      <c r="G29" s="1"/>
      <c r="H29" s="1"/>
      <c r="I29" s="1"/>
      <c r="J29" s="1"/>
      <c r="K29" s="1"/>
      <c r="L29" s="1"/>
    </row>
    <row r="30" spans="1:12" ht="12.75">
      <c r="A30" s="1"/>
      <c r="B30" s="1"/>
      <c r="C30" s="1"/>
      <c r="D30" s="1"/>
      <c r="E30" s="1"/>
      <c r="F30" s="1"/>
      <c r="G30" s="1"/>
      <c r="H30" s="1"/>
      <c r="I30" s="1"/>
      <c r="J30" s="1"/>
      <c r="K30" s="1"/>
      <c r="L30" s="1"/>
    </row>
    <row r="31" spans="1:12" ht="12.75">
      <c r="A31" s="1"/>
      <c r="B31" s="1"/>
      <c r="C31" s="1"/>
      <c r="D31" s="1"/>
      <c r="E31" s="1"/>
      <c r="F31" s="1"/>
      <c r="G31" s="1"/>
      <c r="H31" s="1"/>
      <c r="I31" s="1"/>
      <c r="J31" s="1"/>
      <c r="K31" s="1"/>
      <c r="L31" s="1"/>
    </row>
    <row r="32" spans="1:12" ht="12.75">
      <c r="A32" s="1"/>
      <c r="B32" s="1"/>
      <c r="C32" s="1"/>
      <c r="D32" s="1"/>
      <c r="E32" s="1"/>
      <c r="F32" s="1"/>
      <c r="G32" s="1"/>
      <c r="H32" s="1"/>
      <c r="I32" s="1"/>
      <c r="J32" s="1"/>
      <c r="K32" s="1"/>
      <c r="L32" s="1"/>
    </row>
    <row r="33" spans="1:12" ht="12.75">
      <c r="A33" s="1"/>
      <c r="B33" s="1"/>
      <c r="C33" s="1"/>
      <c r="D33" s="1"/>
      <c r="E33" s="1"/>
      <c r="F33" s="1"/>
      <c r="G33" s="1"/>
      <c r="H33" s="1"/>
      <c r="I33" s="1"/>
      <c r="J33" s="1"/>
      <c r="K33" s="1"/>
      <c r="L33" s="1"/>
    </row>
    <row r="34" spans="1:12" ht="12.75">
      <c r="A34" s="1"/>
      <c r="B34" s="1"/>
      <c r="C34" s="1"/>
      <c r="D34" s="1"/>
      <c r="E34" s="1"/>
      <c r="F34" s="1"/>
      <c r="G34" s="1"/>
      <c r="H34" s="1"/>
      <c r="I34" s="1"/>
      <c r="J34" s="1"/>
      <c r="K34" s="1"/>
      <c r="L34" s="1"/>
    </row>
    <row r="35" spans="1:12" ht="12.75">
      <c r="A35" s="2"/>
      <c r="B35" s="1"/>
      <c r="C35" s="1"/>
      <c r="D35" s="1"/>
      <c r="E35" s="1"/>
      <c r="F35" s="1"/>
      <c r="G35" s="1"/>
      <c r="H35" s="1"/>
      <c r="I35" s="1"/>
      <c r="J35" s="1"/>
      <c r="K35" s="1"/>
      <c r="L35" s="1"/>
    </row>
    <row r="36" ht="12.75">
      <c r="A36" s="104" t="s">
        <v>145</v>
      </c>
    </row>
  </sheetData>
  <printOptions/>
  <pageMargins left="0.7874015748031497" right="0.58" top="0.984251968503937" bottom="0.984251968503937" header="0.5118110236220472" footer="0.5118110236220472"/>
  <pageSetup horizontalDpi="600" verticalDpi="600" orientation="landscape" paperSize="9" scale="9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P39"/>
  <sheetViews>
    <sheetView showGridLines="0" workbookViewId="0" topLeftCell="A1">
      <selection activeCell="A3" sqref="A3:A4"/>
    </sheetView>
  </sheetViews>
  <sheetFormatPr defaultColWidth="11.421875" defaultRowHeight="19.5" customHeight="1"/>
  <cols>
    <col min="1" max="1" width="17.7109375" style="21" customWidth="1"/>
    <col min="2" max="2" width="10.421875" style="21" bestFit="1" customWidth="1"/>
    <col min="3" max="3" width="9.00390625" style="21" bestFit="1" customWidth="1"/>
    <col min="4" max="4" width="7.140625" style="21" bestFit="1" customWidth="1"/>
    <col min="5" max="5" width="10.421875" style="21" bestFit="1" customWidth="1"/>
    <col min="6" max="6" width="9.140625" style="21" bestFit="1" customWidth="1"/>
    <col min="7" max="7" width="7.140625" style="21" bestFit="1" customWidth="1"/>
    <col min="8" max="8" width="10.421875" style="21" bestFit="1" customWidth="1"/>
    <col min="9" max="9" width="9.57421875" style="21" bestFit="1" customWidth="1"/>
    <col min="10" max="10" width="7.140625" style="21" bestFit="1" customWidth="1"/>
    <col min="11" max="11" width="10.421875" style="21" bestFit="1" customWidth="1"/>
    <col min="12" max="12" width="9.57421875" style="21" bestFit="1" customWidth="1"/>
    <col min="13" max="13" width="7.140625" style="21" bestFit="1" customWidth="1"/>
    <col min="14" max="14" width="10.421875" style="21" bestFit="1" customWidth="1"/>
    <col min="15" max="15" width="9.57421875" style="21" bestFit="1" customWidth="1"/>
    <col min="16" max="16" width="7.140625" style="21" bestFit="1" customWidth="1"/>
    <col min="17" max="16384" width="11.421875" style="21" customWidth="1"/>
  </cols>
  <sheetData>
    <row r="1" spans="1:16" ht="11.25" customHeight="1">
      <c r="A1" s="242" t="s">
        <v>139</v>
      </c>
      <c r="B1" s="84"/>
      <c r="C1" s="84"/>
      <c r="D1" s="84"/>
      <c r="E1" s="84"/>
      <c r="F1" s="84"/>
      <c r="G1" s="84"/>
      <c r="H1" s="84"/>
      <c r="I1" s="84"/>
      <c r="J1" s="84"/>
      <c r="K1" s="84"/>
      <c r="L1" s="84"/>
      <c r="M1" s="84"/>
      <c r="N1" s="84"/>
      <c r="O1" s="84"/>
      <c r="P1" s="84"/>
    </row>
    <row r="2" spans="1:16" ht="11.25" customHeight="1" thickBot="1">
      <c r="A2" s="167"/>
      <c r="B2" s="84"/>
      <c r="C2" s="84"/>
      <c r="D2" s="84"/>
      <c r="E2" s="84"/>
      <c r="F2" s="84"/>
      <c r="G2" s="84"/>
      <c r="H2" s="84"/>
      <c r="I2" s="84"/>
      <c r="J2" s="84"/>
      <c r="K2" s="84"/>
      <c r="L2" s="84"/>
      <c r="M2" s="84"/>
      <c r="N2" s="84"/>
      <c r="O2" s="84"/>
      <c r="P2" s="84"/>
    </row>
    <row r="3" spans="1:16" ht="12" thickTop="1">
      <c r="A3" s="175" t="s">
        <v>26</v>
      </c>
      <c r="B3" s="191" t="s">
        <v>9</v>
      </c>
      <c r="C3" s="191"/>
      <c r="D3" s="194"/>
      <c r="E3" s="195" t="s">
        <v>10</v>
      </c>
      <c r="F3" s="191"/>
      <c r="G3" s="192"/>
      <c r="H3" s="193" t="s">
        <v>11</v>
      </c>
      <c r="I3" s="191"/>
      <c r="J3" s="194"/>
      <c r="K3" s="190" t="s">
        <v>130</v>
      </c>
      <c r="L3" s="191"/>
      <c r="M3" s="192"/>
      <c r="N3" s="207" t="s">
        <v>128</v>
      </c>
      <c r="O3" s="191"/>
      <c r="P3" s="191"/>
    </row>
    <row r="4" spans="1:16" ht="11.25">
      <c r="A4" s="174"/>
      <c r="B4" s="37" t="s">
        <v>3</v>
      </c>
      <c r="C4" s="37" t="s">
        <v>4</v>
      </c>
      <c r="D4" s="61" t="s">
        <v>27</v>
      </c>
      <c r="E4" s="67" t="s">
        <v>3</v>
      </c>
      <c r="F4" s="37" t="s">
        <v>4</v>
      </c>
      <c r="G4" s="68" t="s">
        <v>27</v>
      </c>
      <c r="H4" s="64" t="s">
        <v>3</v>
      </c>
      <c r="I4" s="37" t="s">
        <v>4</v>
      </c>
      <c r="J4" s="61" t="s">
        <v>27</v>
      </c>
      <c r="K4" s="67" t="s">
        <v>3</v>
      </c>
      <c r="L4" s="37" t="s">
        <v>4</v>
      </c>
      <c r="M4" s="68" t="s">
        <v>27</v>
      </c>
      <c r="N4" s="64" t="s">
        <v>3</v>
      </c>
      <c r="O4" s="37" t="s">
        <v>4</v>
      </c>
      <c r="P4" s="37" t="s">
        <v>27</v>
      </c>
    </row>
    <row r="5" spans="1:16" ht="11.25">
      <c r="A5" s="39" t="s">
        <v>75</v>
      </c>
      <c r="B5" s="40">
        <v>2419</v>
      </c>
      <c r="C5" s="40">
        <v>2164</v>
      </c>
      <c r="D5" s="87">
        <v>89.5</v>
      </c>
      <c r="E5" s="69">
        <v>4694</v>
      </c>
      <c r="F5" s="40">
        <v>4124</v>
      </c>
      <c r="G5" s="70">
        <v>87.9</v>
      </c>
      <c r="H5" s="65">
        <v>8014</v>
      </c>
      <c r="I5" s="40">
        <v>7214</v>
      </c>
      <c r="J5" s="87">
        <v>90</v>
      </c>
      <c r="K5" s="69">
        <v>15127</v>
      </c>
      <c r="L5" s="40">
        <v>13502</v>
      </c>
      <c r="M5" s="70">
        <v>89.3</v>
      </c>
      <c r="N5" s="65">
        <v>15087</v>
      </c>
      <c r="O5" s="40">
        <v>13491</v>
      </c>
      <c r="P5" s="41">
        <v>89.4</v>
      </c>
    </row>
    <row r="6" spans="1:16" ht="11.25">
      <c r="A6" s="42" t="s">
        <v>76</v>
      </c>
      <c r="B6" s="43">
        <v>1564</v>
      </c>
      <c r="C6" s="43">
        <v>1422</v>
      </c>
      <c r="D6" s="88">
        <v>90.9</v>
      </c>
      <c r="E6" s="71">
        <v>2782</v>
      </c>
      <c r="F6" s="43">
        <v>2485</v>
      </c>
      <c r="G6" s="72">
        <v>89.3</v>
      </c>
      <c r="H6" s="66">
        <v>4738</v>
      </c>
      <c r="I6" s="43">
        <v>4229</v>
      </c>
      <c r="J6" s="88">
        <v>89.3</v>
      </c>
      <c r="K6" s="71">
        <v>9084</v>
      </c>
      <c r="L6" s="43">
        <v>8136</v>
      </c>
      <c r="M6" s="72">
        <v>89.6</v>
      </c>
      <c r="N6" s="66">
        <v>8855</v>
      </c>
      <c r="O6" s="43">
        <v>7761</v>
      </c>
      <c r="P6" s="44">
        <v>87.6</v>
      </c>
    </row>
    <row r="7" spans="1:16" ht="11.25">
      <c r="A7" s="42" t="s">
        <v>77</v>
      </c>
      <c r="B7" s="43">
        <v>791</v>
      </c>
      <c r="C7" s="43">
        <v>727</v>
      </c>
      <c r="D7" s="88">
        <v>91.9</v>
      </c>
      <c r="E7" s="71">
        <v>1741</v>
      </c>
      <c r="F7" s="43">
        <v>1588</v>
      </c>
      <c r="G7" s="72">
        <v>91.2</v>
      </c>
      <c r="H7" s="66">
        <v>3203</v>
      </c>
      <c r="I7" s="43">
        <v>2973</v>
      </c>
      <c r="J7" s="88">
        <v>92.8</v>
      </c>
      <c r="K7" s="71">
        <v>5735</v>
      </c>
      <c r="L7" s="43">
        <v>5288</v>
      </c>
      <c r="M7" s="72">
        <v>92.2</v>
      </c>
      <c r="N7" s="66">
        <v>5633</v>
      </c>
      <c r="O7" s="43">
        <v>5168</v>
      </c>
      <c r="P7" s="44">
        <v>91.7</v>
      </c>
    </row>
    <row r="8" spans="1:16" ht="11.25">
      <c r="A8" s="42" t="s">
        <v>78</v>
      </c>
      <c r="B8" s="43">
        <v>2729</v>
      </c>
      <c r="C8" s="43">
        <v>2473</v>
      </c>
      <c r="D8" s="88">
        <v>90.6</v>
      </c>
      <c r="E8" s="71">
        <v>5087</v>
      </c>
      <c r="F8" s="43">
        <v>4627</v>
      </c>
      <c r="G8" s="72">
        <v>91</v>
      </c>
      <c r="H8" s="66">
        <v>8553</v>
      </c>
      <c r="I8" s="43">
        <v>7943</v>
      </c>
      <c r="J8" s="88">
        <v>92.9</v>
      </c>
      <c r="K8" s="71">
        <v>16369</v>
      </c>
      <c r="L8" s="43">
        <v>15043</v>
      </c>
      <c r="M8" s="72">
        <v>91.9</v>
      </c>
      <c r="N8" s="66">
        <v>15840</v>
      </c>
      <c r="O8" s="43">
        <v>14529</v>
      </c>
      <c r="P8" s="44">
        <v>91.7</v>
      </c>
    </row>
    <row r="9" spans="1:16" ht="11.25">
      <c r="A9" s="42" t="s">
        <v>79</v>
      </c>
      <c r="B9" s="43">
        <v>1388</v>
      </c>
      <c r="C9" s="43">
        <v>1267</v>
      </c>
      <c r="D9" s="88">
        <v>91.3</v>
      </c>
      <c r="E9" s="71">
        <v>2374</v>
      </c>
      <c r="F9" s="43">
        <v>2173</v>
      </c>
      <c r="G9" s="72">
        <v>91.5</v>
      </c>
      <c r="H9" s="66">
        <v>3659</v>
      </c>
      <c r="I9" s="43">
        <v>3382</v>
      </c>
      <c r="J9" s="88">
        <v>92.4</v>
      </c>
      <c r="K9" s="71">
        <v>7421</v>
      </c>
      <c r="L9" s="43">
        <v>6822</v>
      </c>
      <c r="M9" s="72">
        <v>91.9</v>
      </c>
      <c r="N9" s="66">
        <v>7160</v>
      </c>
      <c r="O9" s="43">
        <v>6559</v>
      </c>
      <c r="P9" s="44">
        <v>91.6</v>
      </c>
    </row>
    <row r="10" spans="1:16" ht="11.25">
      <c r="A10" s="42" t="s">
        <v>80</v>
      </c>
      <c r="B10" s="43">
        <v>1133</v>
      </c>
      <c r="C10" s="43">
        <v>1037</v>
      </c>
      <c r="D10" s="88">
        <v>91.5</v>
      </c>
      <c r="E10" s="71">
        <v>1809</v>
      </c>
      <c r="F10" s="43">
        <v>1661</v>
      </c>
      <c r="G10" s="72">
        <v>91.8</v>
      </c>
      <c r="H10" s="66">
        <v>2996</v>
      </c>
      <c r="I10" s="43">
        <v>2781</v>
      </c>
      <c r="J10" s="88">
        <v>92.8</v>
      </c>
      <c r="K10" s="71">
        <v>5938</v>
      </c>
      <c r="L10" s="43">
        <v>5479</v>
      </c>
      <c r="M10" s="72">
        <v>92.3</v>
      </c>
      <c r="N10" s="66">
        <v>5666</v>
      </c>
      <c r="O10" s="43">
        <v>5204</v>
      </c>
      <c r="P10" s="44">
        <v>91.8</v>
      </c>
    </row>
    <row r="11" spans="1:16" ht="11.25">
      <c r="A11" s="42" t="s">
        <v>81</v>
      </c>
      <c r="B11" s="43">
        <v>306</v>
      </c>
      <c r="C11" s="43">
        <v>296</v>
      </c>
      <c r="D11" s="88">
        <v>96.7</v>
      </c>
      <c r="E11" s="71">
        <v>374</v>
      </c>
      <c r="F11" s="43">
        <v>354</v>
      </c>
      <c r="G11" s="72">
        <v>94.7</v>
      </c>
      <c r="H11" s="66">
        <v>571</v>
      </c>
      <c r="I11" s="43">
        <v>554</v>
      </c>
      <c r="J11" s="88">
        <v>97</v>
      </c>
      <c r="K11" s="71">
        <v>1251</v>
      </c>
      <c r="L11" s="43">
        <v>1204</v>
      </c>
      <c r="M11" s="72">
        <v>96.2</v>
      </c>
      <c r="N11" s="66">
        <v>1273</v>
      </c>
      <c r="O11" s="43">
        <v>1211</v>
      </c>
      <c r="P11" s="44">
        <v>95.1</v>
      </c>
    </row>
    <row r="12" spans="1:16" ht="11.25">
      <c r="A12" s="42" t="s">
        <v>82</v>
      </c>
      <c r="B12" s="43">
        <v>3472</v>
      </c>
      <c r="C12" s="43">
        <v>2983</v>
      </c>
      <c r="D12" s="88">
        <v>85.9</v>
      </c>
      <c r="E12" s="71">
        <v>7383</v>
      </c>
      <c r="F12" s="43">
        <v>6588</v>
      </c>
      <c r="G12" s="72">
        <v>89.2</v>
      </c>
      <c r="H12" s="66">
        <v>11604</v>
      </c>
      <c r="I12" s="43">
        <v>10132</v>
      </c>
      <c r="J12" s="88">
        <v>87.3</v>
      </c>
      <c r="K12" s="71">
        <v>22459</v>
      </c>
      <c r="L12" s="43">
        <v>19703</v>
      </c>
      <c r="M12" s="72">
        <v>87.7</v>
      </c>
      <c r="N12" s="66">
        <v>21368</v>
      </c>
      <c r="O12" s="43">
        <v>18686</v>
      </c>
      <c r="P12" s="44">
        <v>87.4</v>
      </c>
    </row>
    <row r="13" spans="1:16" ht="11.25">
      <c r="A13" s="42" t="s">
        <v>83</v>
      </c>
      <c r="B13" s="43">
        <v>1283</v>
      </c>
      <c r="C13" s="43">
        <v>1153</v>
      </c>
      <c r="D13" s="88">
        <v>89.9</v>
      </c>
      <c r="E13" s="71">
        <v>2317</v>
      </c>
      <c r="F13" s="43">
        <v>2147</v>
      </c>
      <c r="G13" s="72">
        <v>92.7</v>
      </c>
      <c r="H13" s="66">
        <v>4233</v>
      </c>
      <c r="I13" s="43">
        <v>3863</v>
      </c>
      <c r="J13" s="88">
        <v>91.3</v>
      </c>
      <c r="K13" s="71">
        <v>7833</v>
      </c>
      <c r="L13" s="43">
        <v>7163</v>
      </c>
      <c r="M13" s="72">
        <v>91.4</v>
      </c>
      <c r="N13" s="66">
        <v>7790</v>
      </c>
      <c r="O13" s="43">
        <v>7125</v>
      </c>
      <c r="P13" s="44">
        <v>91.5</v>
      </c>
    </row>
    <row r="14" spans="1:16" ht="11.25">
      <c r="A14" s="42" t="s">
        <v>84</v>
      </c>
      <c r="B14" s="43">
        <v>2593</v>
      </c>
      <c r="C14" s="43">
        <v>2388</v>
      </c>
      <c r="D14" s="88">
        <v>92.1</v>
      </c>
      <c r="E14" s="71">
        <v>6129</v>
      </c>
      <c r="F14" s="43">
        <v>5722</v>
      </c>
      <c r="G14" s="72">
        <v>93.4</v>
      </c>
      <c r="H14" s="66">
        <v>9407</v>
      </c>
      <c r="I14" s="43">
        <v>8869</v>
      </c>
      <c r="J14" s="88">
        <v>94.3</v>
      </c>
      <c r="K14" s="71">
        <v>18129</v>
      </c>
      <c r="L14" s="43">
        <v>16979</v>
      </c>
      <c r="M14" s="72">
        <v>93.7</v>
      </c>
      <c r="N14" s="66">
        <v>17813</v>
      </c>
      <c r="O14" s="43">
        <v>16617</v>
      </c>
      <c r="P14" s="44">
        <v>93.3</v>
      </c>
    </row>
    <row r="15" spans="1:16" ht="11.25">
      <c r="A15" s="42" t="s">
        <v>85</v>
      </c>
      <c r="B15" s="43">
        <v>2778</v>
      </c>
      <c r="C15" s="43">
        <v>2543</v>
      </c>
      <c r="D15" s="88">
        <v>91.5</v>
      </c>
      <c r="E15" s="71">
        <v>6280</v>
      </c>
      <c r="F15" s="43">
        <v>5655</v>
      </c>
      <c r="G15" s="72">
        <v>90</v>
      </c>
      <c r="H15" s="66">
        <v>11389</v>
      </c>
      <c r="I15" s="43">
        <v>10391</v>
      </c>
      <c r="J15" s="88">
        <v>91.2</v>
      </c>
      <c r="K15" s="71">
        <v>20447</v>
      </c>
      <c r="L15" s="43">
        <v>18589</v>
      </c>
      <c r="M15" s="72">
        <v>90.9</v>
      </c>
      <c r="N15" s="66">
        <v>19588</v>
      </c>
      <c r="O15" s="43">
        <v>17608</v>
      </c>
      <c r="P15" s="44">
        <v>89.9</v>
      </c>
    </row>
    <row r="16" spans="1:16" ht="11.25">
      <c r="A16" s="42" t="s">
        <v>86</v>
      </c>
      <c r="B16" s="43">
        <v>626</v>
      </c>
      <c r="C16" s="43">
        <v>583</v>
      </c>
      <c r="D16" s="88">
        <v>93.1</v>
      </c>
      <c r="E16" s="71">
        <v>846</v>
      </c>
      <c r="F16" s="43">
        <v>772</v>
      </c>
      <c r="G16" s="72">
        <v>91.3</v>
      </c>
      <c r="H16" s="66">
        <v>1730</v>
      </c>
      <c r="I16" s="43">
        <v>1608</v>
      </c>
      <c r="J16" s="88">
        <v>92.9</v>
      </c>
      <c r="K16" s="71">
        <v>3202</v>
      </c>
      <c r="L16" s="43">
        <v>2963</v>
      </c>
      <c r="M16" s="72">
        <v>92.5</v>
      </c>
      <c r="N16" s="66">
        <v>3108</v>
      </c>
      <c r="O16" s="43">
        <v>2871</v>
      </c>
      <c r="P16" s="44">
        <v>92.4</v>
      </c>
    </row>
    <row r="17" spans="1:16" ht="11.25">
      <c r="A17" s="42" t="s">
        <v>87</v>
      </c>
      <c r="B17" s="43">
        <v>2218</v>
      </c>
      <c r="C17" s="43">
        <v>1997</v>
      </c>
      <c r="D17" s="88">
        <v>90</v>
      </c>
      <c r="E17" s="71">
        <v>5502</v>
      </c>
      <c r="F17" s="43">
        <v>5019</v>
      </c>
      <c r="G17" s="72">
        <v>91.2</v>
      </c>
      <c r="H17" s="66">
        <v>9228</v>
      </c>
      <c r="I17" s="43">
        <v>8547</v>
      </c>
      <c r="J17" s="88">
        <v>92.6</v>
      </c>
      <c r="K17" s="71">
        <v>16948</v>
      </c>
      <c r="L17" s="43">
        <v>15563</v>
      </c>
      <c r="M17" s="72">
        <v>91.8</v>
      </c>
      <c r="N17" s="66">
        <v>16337</v>
      </c>
      <c r="O17" s="43">
        <v>14940</v>
      </c>
      <c r="P17" s="44">
        <v>91.4</v>
      </c>
    </row>
    <row r="18" spans="1:16" ht="11.25">
      <c r="A18" s="42" t="s">
        <v>88</v>
      </c>
      <c r="B18" s="43">
        <v>2351</v>
      </c>
      <c r="C18" s="43">
        <v>2141</v>
      </c>
      <c r="D18" s="88">
        <v>91.1</v>
      </c>
      <c r="E18" s="71">
        <v>3767</v>
      </c>
      <c r="F18" s="43">
        <v>3397</v>
      </c>
      <c r="G18" s="72">
        <v>90.2</v>
      </c>
      <c r="H18" s="66">
        <v>6981</v>
      </c>
      <c r="I18" s="43">
        <v>6336</v>
      </c>
      <c r="J18" s="88">
        <v>90.8</v>
      </c>
      <c r="K18" s="71">
        <v>13099</v>
      </c>
      <c r="L18" s="43">
        <v>11874</v>
      </c>
      <c r="M18" s="72">
        <v>90.6</v>
      </c>
      <c r="N18" s="66">
        <v>12811</v>
      </c>
      <c r="O18" s="43">
        <v>11601</v>
      </c>
      <c r="P18" s="44">
        <v>90.6</v>
      </c>
    </row>
    <row r="19" spans="1:16" ht="11.25">
      <c r="A19" s="42" t="s">
        <v>89</v>
      </c>
      <c r="B19" s="43">
        <v>1629</v>
      </c>
      <c r="C19" s="43">
        <v>1496</v>
      </c>
      <c r="D19" s="88">
        <v>91.8</v>
      </c>
      <c r="E19" s="71">
        <v>3471</v>
      </c>
      <c r="F19" s="43">
        <v>3134</v>
      </c>
      <c r="G19" s="72">
        <v>90.3</v>
      </c>
      <c r="H19" s="66">
        <v>6258</v>
      </c>
      <c r="I19" s="43">
        <v>5755</v>
      </c>
      <c r="J19" s="88">
        <v>92</v>
      </c>
      <c r="K19" s="71">
        <v>11358</v>
      </c>
      <c r="L19" s="43">
        <v>10385</v>
      </c>
      <c r="M19" s="72">
        <v>91.4</v>
      </c>
      <c r="N19" s="66">
        <v>11188</v>
      </c>
      <c r="O19" s="43">
        <v>10170</v>
      </c>
      <c r="P19" s="44">
        <v>90.9</v>
      </c>
    </row>
    <row r="20" spans="1:16" ht="11.25">
      <c r="A20" s="42" t="s">
        <v>90</v>
      </c>
      <c r="B20" s="43">
        <v>3054</v>
      </c>
      <c r="C20" s="43">
        <v>2827</v>
      </c>
      <c r="D20" s="88">
        <v>92.6</v>
      </c>
      <c r="E20" s="71">
        <v>5960</v>
      </c>
      <c r="F20" s="43">
        <v>5613</v>
      </c>
      <c r="G20" s="72">
        <v>94.2</v>
      </c>
      <c r="H20" s="66">
        <v>9498</v>
      </c>
      <c r="I20" s="43">
        <v>8961</v>
      </c>
      <c r="J20" s="88">
        <v>94.3</v>
      </c>
      <c r="K20" s="71">
        <v>18512</v>
      </c>
      <c r="L20" s="43">
        <v>17401</v>
      </c>
      <c r="M20" s="72">
        <v>94</v>
      </c>
      <c r="N20" s="66">
        <v>18218</v>
      </c>
      <c r="O20" s="43">
        <v>17129</v>
      </c>
      <c r="P20" s="44">
        <v>94</v>
      </c>
    </row>
    <row r="21" spans="1:16" ht="11.25">
      <c r="A21" s="42" t="s">
        <v>91</v>
      </c>
      <c r="B21" s="43">
        <v>1870</v>
      </c>
      <c r="C21" s="43">
        <v>1725</v>
      </c>
      <c r="D21" s="88">
        <v>92.2</v>
      </c>
      <c r="E21" s="71">
        <v>3578</v>
      </c>
      <c r="F21" s="43">
        <v>3249</v>
      </c>
      <c r="G21" s="72">
        <v>90.8</v>
      </c>
      <c r="H21" s="66">
        <v>5811</v>
      </c>
      <c r="I21" s="43">
        <v>5340</v>
      </c>
      <c r="J21" s="88">
        <v>91.9</v>
      </c>
      <c r="K21" s="71">
        <v>11259</v>
      </c>
      <c r="L21" s="43">
        <v>10314</v>
      </c>
      <c r="M21" s="72">
        <v>91.6</v>
      </c>
      <c r="N21" s="66">
        <v>11111</v>
      </c>
      <c r="O21" s="43">
        <v>10047</v>
      </c>
      <c r="P21" s="44">
        <v>90.4</v>
      </c>
    </row>
    <row r="22" spans="1:16" ht="11.25">
      <c r="A22" s="42" t="s">
        <v>92</v>
      </c>
      <c r="B22" s="43">
        <v>1966</v>
      </c>
      <c r="C22" s="43">
        <v>1800</v>
      </c>
      <c r="D22" s="88">
        <v>91.6</v>
      </c>
      <c r="E22" s="71">
        <v>3877</v>
      </c>
      <c r="F22" s="43">
        <v>3582</v>
      </c>
      <c r="G22" s="72">
        <v>92.4</v>
      </c>
      <c r="H22" s="66">
        <v>6534</v>
      </c>
      <c r="I22" s="43">
        <v>5962</v>
      </c>
      <c r="J22" s="88">
        <v>91.2</v>
      </c>
      <c r="K22" s="71">
        <v>12377</v>
      </c>
      <c r="L22" s="43">
        <v>11344</v>
      </c>
      <c r="M22" s="72">
        <v>91.7</v>
      </c>
      <c r="N22" s="66">
        <v>12030</v>
      </c>
      <c r="O22" s="43">
        <v>11000</v>
      </c>
      <c r="P22" s="44">
        <v>91.4</v>
      </c>
    </row>
    <row r="23" spans="1:16" ht="11.25">
      <c r="A23" s="42" t="s">
        <v>93</v>
      </c>
      <c r="B23" s="43">
        <v>2840</v>
      </c>
      <c r="C23" s="43">
        <v>2578</v>
      </c>
      <c r="D23" s="88">
        <v>90.8</v>
      </c>
      <c r="E23" s="71">
        <v>5211</v>
      </c>
      <c r="F23" s="43">
        <v>4829</v>
      </c>
      <c r="G23" s="72">
        <v>92.7</v>
      </c>
      <c r="H23" s="66">
        <v>7979</v>
      </c>
      <c r="I23" s="43">
        <v>7383</v>
      </c>
      <c r="J23" s="88">
        <v>92.5</v>
      </c>
      <c r="K23" s="71">
        <v>16030</v>
      </c>
      <c r="L23" s="43">
        <v>14790</v>
      </c>
      <c r="M23" s="72">
        <v>92.3</v>
      </c>
      <c r="N23" s="66">
        <v>15631</v>
      </c>
      <c r="O23" s="43">
        <v>14158</v>
      </c>
      <c r="P23" s="44">
        <v>90.6</v>
      </c>
    </row>
    <row r="24" spans="1:16" ht="11.25">
      <c r="A24" s="42" t="s">
        <v>94</v>
      </c>
      <c r="B24" s="43">
        <v>1547</v>
      </c>
      <c r="C24" s="43">
        <v>1422</v>
      </c>
      <c r="D24" s="88">
        <v>91.9</v>
      </c>
      <c r="E24" s="71">
        <v>2615</v>
      </c>
      <c r="F24" s="43">
        <v>2417</v>
      </c>
      <c r="G24" s="72">
        <v>92.4</v>
      </c>
      <c r="H24" s="66">
        <v>4044</v>
      </c>
      <c r="I24" s="43">
        <v>3776</v>
      </c>
      <c r="J24" s="88">
        <v>93.4</v>
      </c>
      <c r="K24" s="71">
        <v>8206</v>
      </c>
      <c r="L24" s="43">
        <v>7615</v>
      </c>
      <c r="M24" s="72">
        <v>92.8</v>
      </c>
      <c r="N24" s="66">
        <v>7997</v>
      </c>
      <c r="O24" s="43">
        <v>7352</v>
      </c>
      <c r="P24" s="44">
        <v>91.9</v>
      </c>
    </row>
    <row r="25" spans="1:16" ht="11.25">
      <c r="A25" s="42" t="s">
        <v>95</v>
      </c>
      <c r="B25" s="43">
        <v>995</v>
      </c>
      <c r="C25" s="43">
        <v>896</v>
      </c>
      <c r="D25" s="88">
        <v>90.1</v>
      </c>
      <c r="E25" s="71">
        <v>1939</v>
      </c>
      <c r="F25" s="43">
        <v>1737</v>
      </c>
      <c r="G25" s="72">
        <v>89.6</v>
      </c>
      <c r="H25" s="66">
        <v>3534</v>
      </c>
      <c r="I25" s="43">
        <v>3140</v>
      </c>
      <c r="J25" s="88">
        <v>88.9</v>
      </c>
      <c r="K25" s="71">
        <v>6468</v>
      </c>
      <c r="L25" s="43">
        <v>5773</v>
      </c>
      <c r="M25" s="72">
        <v>89.3</v>
      </c>
      <c r="N25" s="66">
        <v>6276</v>
      </c>
      <c r="O25" s="43">
        <v>5528</v>
      </c>
      <c r="P25" s="44">
        <v>88.1</v>
      </c>
    </row>
    <row r="26" spans="1:16" ht="11.25">
      <c r="A26" s="42" t="s">
        <v>96</v>
      </c>
      <c r="B26" s="43">
        <v>2512</v>
      </c>
      <c r="C26" s="43">
        <v>2308</v>
      </c>
      <c r="D26" s="88">
        <v>91.9</v>
      </c>
      <c r="E26" s="71">
        <v>5800</v>
      </c>
      <c r="F26" s="43">
        <v>5404</v>
      </c>
      <c r="G26" s="72">
        <v>93.2</v>
      </c>
      <c r="H26" s="66">
        <v>9042</v>
      </c>
      <c r="I26" s="43">
        <v>8544</v>
      </c>
      <c r="J26" s="88">
        <v>94.5</v>
      </c>
      <c r="K26" s="71">
        <v>17354</v>
      </c>
      <c r="L26" s="43">
        <v>16256</v>
      </c>
      <c r="M26" s="72">
        <v>93.7</v>
      </c>
      <c r="N26" s="66">
        <v>16729</v>
      </c>
      <c r="O26" s="43">
        <v>15716</v>
      </c>
      <c r="P26" s="44">
        <v>93.9</v>
      </c>
    </row>
    <row r="27" spans="1:16" ht="11.25">
      <c r="A27" s="42" t="s">
        <v>97</v>
      </c>
      <c r="B27" s="43">
        <v>1656</v>
      </c>
      <c r="C27" s="43">
        <v>1507</v>
      </c>
      <c r="D27" s="88">
        <v>91</v>
      </c>
      <c r="E27" s="71">
        <v>3050</v>
      </c>
      <c r="F27" s="43">
        <v>2726</v>
      </c>
      <c r="G27" s="72">
        <v>89.4</v>
      </c>
      <c r="H27" s="66">
        <v>4924</v>
      </c>
      <c r="I27" s="43">
        <v>4522</v>
      </c>
      <c r="J27" s="88">
        <v>91.8</v>
      </c>
      <c r="K27" s="71">
        <v>9630</v>
      </c>
      <c r="L27" s="43">
        <v>8755</v>
      </c>
      <c r="M27" s="72">
        <v>90.9</v>
      </c>
      <c r="N27" s="66">
        <v>9461</v>
      </c>
      <c r="O27" s="43">
        <v>8543</v>
      </c>
      <c r="P27" s="44">
        <v>90.3</v>
      </c>
    </row>
    <row r="28" spans="1:16" ht="11.25">
      <c r="A28" s="42" t="s">
        <v>98</v>
      </c>
      <c r="B28" s="43">
        <v>1159</v>
      </c>
      <c r="C28" s="43">
        <v>1092</v>
      </c>
      <c r="D28" s="88">
        <v>94.2</v>
      </c>
      <c r="E28" s="71">
        <v>3172</v>
      </c>
      <c r="F28" s="43">
        <v>2977</v>
      </c>
      <c r="G28" s="72">
        <v>93.9</v>
      </c>
      <c r="H28" s="66">
        <v>5165</v>
      </c>
      <c r="I28" s="43">
        <v>4803</v>
      </c>
      <c r="J28" s="88">
        <v>93</v>
      </c>
      <c r="K28" s="71">
        <v>9496</v>
      </c>
      <c r="L28" s="43">
        <v>8872</v>
      </c>
      <c r="M28" s="72">
        <v>93.4</v>
      </c>
      <c r="N28" s="66">
        <v>9151</v>
      </c>
      <c r="O28" s="43">
        <v>8483</v>
      </c>
      <c r="P28" s="44">
        <v>92.7</v>
      </c>
    </row>
    <row r="29" spans="1:16" ht="11.25">
      <c r="A29" s="42" t="s">
        <v>99</v>
      </c>
      <c r="B29" s="43">
        <v>2329</v>
      </c>
      <c r="C29" s="43">
        <v>2132</v>
      </c>
      <c r="D29" s="88">
        <v>91.5</v>
      </c>
      <c r="E29" s="71">
        <v>4322</v>
      </c>
      <c r="F29" s="43">
        <v>3931</v>
      </c>
      <c r="G29" s="72">
        <v>91</v>
      </c>
      <c r="H29" s="66">
        <v>8430</v>
      </c>
      <c r="I29" s="43">
        <v>7840</v>
      </c>
      <c r="J29" s="88">
        <v>93</v>
      </c>
      <c r="K29" s="71">
        <v>15081</v>
      </c>
      <c r="L29" s="43">
        <v>13903</v>
      </c>
      <c r="M29" s="72">
        <v>92.2</v>
      </c>
      <c r="N29" s="66">
        <v>14191</v>
      </c>
      <c r="O29" s="43">
        <v>13094</v>
      </c>
      <c r="P29" s="44">
        <v>92.3</v>
      </c>
    </row>
    <row r="30" spans="1:16" ht="11.25">
      <c r="A30" s="42" t="s">
        <v>100</v>
      </c>
      <c r="B30" s="43">
        <v>5009</v>
      </c>
      <c r="C30" s="43">
        <v>4477</v>
      </c>
      <c r="D30" s="88">
        <v>89.4</v>
      </c>
      <c r="E30" s="71">
        <v>12180</v>
      </c>
      <c r="F30" s="43">
        <v>11174</v>
      </c>
      <c r="G30" s="72">
        <v>91.7</v>
      </c>
      <c r="H30" s="66">
        <v>18299</v>
      </c>
      <c r="I30" s="43">
        <v>16713</v>
      </c>
      <c r="J30" s="88">
        <v>91.3</v>
      </c>
      <c r="K30" s="71">
        <v>35488</v>
      </c>
      <c r="L30" s="43">
        <v>32364</v>
      </c>
      <c r="M30" s="72">
        <v>91.2</v>
      </c>
      <c r="N30" s="66">
        <v>34176</v>
      </c>
      <c r="O30" s="43">
        <v>30898</v>
      </c>
      <c r="P30" s="44">
        <v>90.4</v>
      </c>
    </row>
    <row r="31" spans="1:16" s="105" customFormat="1" ht="11.25">
      <c r="A31" s="32" t="s">
        <v>106</v>
      </c>
      <c r="B31" s="97">
        <f>SUM(B5:B30)</f>
        <v>52217</v>
      </c>
      <c r="C31" s="97">
        <f>SUM(C5:C30)</f>
        <v>47434</v>
      </c>
      <c r="D31" s="48">
        <f>IF(B31=0,".",C31/B31*100)</f>
        <v>90.84014784457169</v>
      </c>
      <c r="E31" s="99">
        <f>SUM(E5:E30)</f>
        <v>106260</v>
      </c>
      <c r="F31" s="97">
        <f>SUM(F5:F30)</f>
        <v>97085</v>
      </c>
      <c r="G31" s="60">
        <f>IF(E31=0,".",F31/E31*100)</f>
        <v>91.36551853943158</v>
      </c>
      <c r="H31" s="98">
        <f>SUM(H5:H30)</f>
        <v>175824</v>
      </c>
      <c r="I31" s="97">
        <f>SUM(I5:I30)</f>
        <v>161561</v>
      </c>
      <c r="J31" s="48">
        <f>IF(H31=0,".",I31/H31*100)</f>
        <v>91.88791063791064</v>
      </c>
      <c r="K31" s="99">
        <f>SUM(K5:K30)</f>
        <v>334301</v>
      </c>
      <c r="L31" s="97">
        <f>SUM(L5:L30)</f>
        <v>306080</v>
      </c>
      <c r="M31" s="60">
        <f>IF(K31=0,".",L31/K31*100)</f>
        <v>91.5582065264537</v>
      </c>
      <c r="N31" s="98">
        <f>SUM(N5:N30)</f>
        <v>324488</v>
      </c>
      <c r="O31" s="97">
        <f>SUM(O5:O30)</f>
        <v>295489</v>
      </c>
      <c r="P31" s="34">
        <f>IF(N31=0,".",O31/N31*100)</f>
        <v>91.06315179606025</v>
      </c>
    </row>
    <row r="32" spans="1:16" ht="11.25">
      <c r="A32" s="42" t="s">
        <v>101</v>
      </c>
      <c r="B32" s="43">
        <v>616</v>
      </c>
      <c r="C32" s="43">
        <v>556</v>
      </c>
      <c r="D32" s="88">
        <v>90.3</v>
      </c>
      <c r="E32" s="71">
        <v>879</v>
      </c>
      <c r="F32" s="43">
        <v>782</v>
      </c>
      <c r="G32" s="72">
        <v>89</v>
      </c>
      <c r="H32" s="66">
        <v>1371</v>
      </c>
      <c r="I32" s="43">
        <v>1251</v>
      </c>
      <c r="J32" s="88">
        <v>91.2</v>
      </c>
      <c r="K32" s="71">
        <v>2866</v>
      </c>
      <c r="L32" s="43">
        <v>2589</v>
      </c>
      <c r="M32" s="72">
        <v>90.3</v>
      </c>
      <c r="N32" s="66">
        <v>2762</v>
      </c>
      <c r="O32" s="43">
        <v>2373</v>
      </c>
      <c r="P32" s="44">
        <v>85.9</v>
      </c>
    </row>
    <row r="33" spans="1:16" ht="11.25">
      <c r="A33" s="42" t="s">
        <v>102</v>
      </c>
      <c r="B33" s="43">
        <v>308</v>
      </c>
      <c r="C33" s="43">
        <v>269</v>
      </c>
      <c r="D33" s="88">
        <v>87.3</v>
      </c>
      <c r="E33" s="71">
        <v>362</v>
      </c>
      <c r="F33" s="43">
        <v>321</v>
      </c>
      <c r="G33" s="72">
        <v>88.7</v>
      </c>
      <c r="H33" s="66">
        <v>464</v>
      </c>
      <c r="I33" s="43">
        <v>389</v>
      </c>
      <c r="J33" s="88">
        <v>83.8</v>
      </c>
      <c r="K33" s="71">
        <v>1134</v>
      </c>
      <c r="L33" s="43">
        <v>979</v>
      </c>
      <c r="M33" s="72">
        <v>86.3</v>
      </c>
      <c r="N33" s="66">
        <v>1078</v>
      </c>
      <c r="O33" s="43">
        <v>871</v>
      </c>
      <c r="P33" s="44">
        <v>80.8</v>
      </c>
    </row>
    <row r="34" spans="1:16" ht="11.25">
      <c r="A34" s="42" t="s">
        <v>103</v>
      </c>
      <c r="B34" s="43">
        <v>435</v>
      </c>
      <c r="C34" s="43">
        <v>401</v>
      </c>
      <c r="D34" s="88">
        <v>92.2</v>
      </c>
      <c r="E34" s="71">
        <v>621</v>
      </c>
      <c r="F34" s="43">
        <v>584</v>
      </c>
      <c r="G34" s="72">
        <v>94</v>
      </c>
      <c r="H34" s="66">
        <v>1046</v>
      </c>
      <c r="I34" s="43">
        <v>974</v>
      </c>
      <c r="J34" s="88">
        <v>93.1</v>
      </c>
      <c r="K34" s="71">
        <v>2102</v>
      </c>
      <c r="L34" s="43">
        <v>1959</v>
      </c>
      <c r="M34" s="72">
        <v>93.2</v>
      </c>
      <c r="N34" s="66">
        <v>1953</v>
      </c>
      <c r="O34" s="43">
        <v>1718</v>
      </c>
      <c r="P34" s="44">
        <v>88</v>
      </c>
    </row>
    <row r="35" spans="1:16" ht="11.25">
      <c r="A35" s="42" t="s">
        <v>104</v>
      </c>
      <c r="B35" s="43">
        <v>991</v>
      </c>
      <c r="C35" s="43">
        <v>894</v>
      </c>
      <c r="D35" s="88">
        <v>90.2</v>
      </c>
      <c r="E35" s="71">
        <v>1322</v>
      </c>
      <c r="F35" s="43">
        <v>1217</v>
      </c>
      <c r="G35" s="72">
        <v>92.1</v>
      </c>
      <c r="H35" s="66">
        <v>2458</v>
      </c>
      <c r="I35" s="43">
        <v>2278</v>
      </c>
      <c r="J35" s="88">
        <v>92.7</v>
      </c>
      <c r="K35" s="71">
        <v>4771</v>
      </c>
      <c r="L35" s="43">
        <v>4389</v>
      </c>
      <c r="M35" s="72">
        <v>92</v>
      </c>
      <c r="N35" s="66">
        <v>4624</v>
      </c>
      <c r="O35" s="43">
        <v>4262</v>
      </c>
      <c r="P35" s="44">
        <v>92.2</v>
      </c>
    </row>
    <row r="36" spans="1:16" ht="11.25">
      <c r="A36" s="42" t="s">
        <v>105</v>
      </c>
      <c r="B36" s="43">
        <v>410</v>
      </c>
      <c r="C36" s="43">
        <v>251</v>
      </c>
      <c r="D36" s="88">
        <v>61.2</v>
      </c>
      <c r="E36" s="71">
        <v>588</v>
      </c>
      <c r="F36" s="43">
        <v>396</v>
      </c>
      <c r="G36" s="72">
        <v>67.3</v>
      </c>
      <c r="H36" s="66">
        <v>425</v>
      </c>
      <c r="I36" s="43">
        <v>328</v>
      </c>
      <c r="J36" s="88">
        <v>77.2</v>
      </c>
      <c r="K36" s="71">
        <v>1423</v>
      </c>
      <c r="L36" s="43">
        <v>975</v>
      </c>
      <c r="M36" s="72">
        <v>68.5</v>
      </c>
      <c r="N36" s="66">
        <v>1361</v>
      </c>
      <c r="O36" s="43">
        <v>895</v>
      </c>
      <c r="P36" s="44">
        <v>65.8</v>
      </c>
    </row>
    <row r="37" spans="1:16" s="94" customFormat="1" ht="11.25">
      <c r="A37" s="102" t="s">
        <v>48</v>
      </c>
      <c r="B37" s="97">
        <f>SUM(B32:B36)</f>
        <v>2760</v>
      </c>
      <c r="C37" s="97">
        <f>SUM(C32:C36)</f>
        <v>2371</v>
      </c>
      <c r="D37" s="48">
        <f>IF(B37=0,".",C37/B37*100)</f>
        <v>85.90579710144928</v>
      </c>
      <c r="E37" s="99">
        <f>SUM(E32:E36)</f>
        <v>3772</v>
      </c>
      <c r="F37" s="97">
        <f>SUM(F32:F36)</f>
        <v>3300</v>
      </c>
      <c r="G37" s="60">
        <f>IF(E37=0,".",F37/E37*100)</f>
        <v>87.48674443266172</v>
      </c>
      <c r="H37" s="98">
        <f>SUM(H32:H36)</f>
        <v>5764</v>
      </c>
      <c r="I37" s="97">
        <f>SUM(I32:I36)</f>
        <v>5220</v>
      </c>
      <c r="J37" s="48">
        <f>IF(H37=0,".",I37/H37*100)</f>
        <v>90.56210964607911</v>
      </c>
      <c r="K37" s="99">
        <f>SUM(K32:K36)</f>
        <v>12296</v>
      </c>
      <c r="L37" s="97">
        <f>SUM(L32:L36)</f>
        <v>10891</v>
      </c>
      <c r="M37" s="60">
        <f>IF(K37=0,".",L37/K37*100)</f>
        <v>88.57351984385166</v>
      </c>
      <c r="N37" s="98">
        <f>SUM(N32:N36)</f>
        <v>11778</v>
      </c>
      <c r="O37" s="97">
        <f>SUM(O32:O36)</f>
        <v>10119</v>
      </c>
      <c r="P37" s="34">
        <f>IF(N37=0,".",O37/N37*100)</f>
        <v>85.9144167091187</v>
      </c>
    </row>
    <row r="38" spans="1:16" ht="11.25">
      <c r="A38" s="158" t="s">
        <v>107</v>
      </c>
      <c r="B38" s="150">
        <f>B37+B31</f>
        <v>54977</v>
      </c>
      <c r="C38" s="150">
        <f>C37+C31</f>
        <v>49805</v>
      </c>
      <c r="D38" s="142">
        <f>IF(B38=0,".",C38/B38*100)</f>
        <v>90.59242956145297</v>
      </c>
      <c r="E38" s="151">
        <f>E37+E31</f>
        <v>110032</v>
      </c>
      <c r="F38" s="150">
        <f>F37+F31</f>
        <v>100385</v>
      </c>
      <c r="G38" s="144">
        <f>IF(E38=0,".",F38/E38*100)</f>
        <v>91.23255053075468</v>
      </c>
      <c r="H38" s="152">
        <f>H37+H31</f>
        <v>181588</v>
      </c>
      <c r="I38" s="150">
        <f>I37+I31</f>
        <v>166781</v>
      </c>
      <c r="J38" s="142">
        <f>IF(H38=0,".",I38/H38*100)</f>
        <v>91.84582681675</v>
      </c>
      <c r="K38" s="151">
        <f>K37+K31</f>
        <v>346597</v>
      </c>
      <c r="L38" s="150">
        <f>L37+L31</f>
        <v>316971</v>
      </c>
      <c r="M38" s="144">
        <f>IF(K38=0,".",L38/K38*100)</f>
        <v>91.45232070675742</v>
      </c>
      <c r="N38" s="152">
        <f>N37+N31</f>
        <v>336266</v>
      </c>
      <c r="O38" s="150">
        <f>O37+O31</f>
        <v>305608</v>
      </c>
      <c r="P38" s="141">
        <f>IF(N38=0,".",O38/N38*100)</f>
        <v>90.88281301112809</v>
      </c>
    </row>
    <row r="39" spans="1:16" ht="13.5" thickBot="1">
      <c r="A39" s="176" t="s">
        <v>64</v>
      </c>
      <c r="B39" s="176"/>
      <c r="C39" s="177"/>
      <c r="D39" s="177"/>
      <c r="E39" s="177"/>
      <c r="F39" s="177"/>
      <c r="G39" s="177"/>
      <c r="H39" s="177"/>
      <c r="I39" s="177"/>
      <c r="J39" s="177"/>
      <c r="K39" s="177"/>
      <c r="L39" s="177"/>
      <c r="M39" s="177"/>
      <c r="N39" s="177"/>
      <c r="O39" s="177"/>
      <c r="P39" s="177"/>
    </row>
  </sheetData>
  <mergeCells count="7">
    <mergeCell ref="K3:M3"/>
    <mergeCell ref="N3:P3"/>
    <mergeCell ref="A39:P39"/>
    <mergeCell ref="A3:A4"/>
    <mergeCell ref="B3:D3"/>
    <mergeCell ref="E3:G3"/>
    <mergeCell ref="H3:J3"/>
  </mergeCells>
  <printOptions horizontalCentered="1" verticalCentered="1"/>
  <pageMargins left="0.7874015748031497" right="0.7874015748031497" top="0.5118110236220472" bottom="0.3937007874015748" header="0.31496062992125984" footer="0.5118110236220472"/>
  <pageSetup fitToHeight="1" fitToWidth="1" horizontalDpi="600" verticalDpi="600" orientation="landscape" paperSize="9" scale="64" r:id="rId1"/>
</worksheet>
</file>

<file path=xl/worksheets/sheet11.xml><?xml version="1.0" encoding="utf-8"?>
<worksheet xmlns="http://schemas.openxmlformats.org/spreadsheetml/2006/main" xmlns:r="http://schemas.openxmlformats.org/officeDocument/2006/relationships">
  <sheetPr>
    <pageSetUpPr fitToPage="1"/>
  </sheetPr>
  <dimension ref="A1:AF39"/>
  <sheetViews>
    <sheetView showGridLines="0" workbookViewId="0" topLeftCell="A1">
      <selection activeCell="A40" sqref="A40"/>
    </sheetView>
  </sheetViews>
  <sheetFormatPr defaultColWidth="11.421875" defaultRowHeight="19.5" customHeight="1"/>
  <cols>
    <col min="1" max="1" width="18.28125" style="31" customWidth="1"/>
    <col min="2" max="2" width="10.421875" style="31" customWidth="1"/>
    <col min="3" max="4" width="8.00390625" style="31" customWidth="1"/>
    <col min="5" max="5" width="10.421875" style="31" customWidth="1"/>
    <col min="6" max="7" width="8.00390625" style="31" customWidth="1"/>
    <col min="8" max="8" width="10.421875" style="31" customWidth="1"/>
    <col min="9" max="9" width="7.57421875" style="31" customWidth="1"/>
    <col min="10" max="10" width="7.140625" style="31" customWidth="1"/>
    <col min="11" max="11" width="10.421875" style="31" bestFit="1" customWidth="1"/>
    <col min="12" max="12" width="9.00390625" style="31" bestFit="1" customWidth="1"/>
    <col min="13" max="13" width="7.140625" style="31" bestFit="1" customWidth="1"/>
    <col min="14" max="14" width="10.421875" style="31" bestFit="1" customWidth="1"/>
    <col min="15" max="15" width="9.00390625" style="31" bestFit="1" customWidth="1"/>
    <col min="16" max="16" width="7.140625" style="31" bestFit="1" customWidth="1"/>
    <col min="17" max="17" width="10.421875" style="31" bestFit="1" customWidth="1"/>
    <col min="18" max="18" width="9.00390625" style="31" bestFit="1" customWidth="1"/>
    <col min="19" max="19" width="7.140625" style="31" bestFit="1" customWidth="1"/>
    <col min="20" max="20" width="10.421875" style="31" bestFit="1" customWidth="1"/>
    <col min="21" max="21" width="9.00390625" style="31" bestFit="1" customWidth="1"/>
    <col min="22" max="22" width="7.140625" style="31" bestFit="1" customWidth="1"/>
    <col min="23" max="23" width="10.421875" style="31" bestFit="1" customWidth="1"/>
    <col min="24" max="24" width="9.00390625" style="31" bestFit="1" customWidth="1"/>
    <col min="25" max="25" width="7.140625" style="31" bestFit="1" customWidth="1"/>
    <col min="26" max="26" width="10.421875" style="31" bestFit="1" customWidth="1"/>
    <col min="27" max="27" width="9.57421875" style="31" bestFit="1" customWidth="1"/>
    <col min="28" max="28" width="7.140625" style="31" bestFit="1" customWidth="1"/>
    <col min="29" max="29" width="10.421875" style="31" bestFit="1" customWidth="1"/>
    <col min="30" max="30" width="9.57421875" style="31" bestFit="1" customWidth="1"/>
    <col min="31" max="31" width="7.140625" style="31" bestFit="1" customWidth="1"/>
    <col min="32" max="16384" width="11.421875" style="31" customWidth="1"/>
  </cols>
  <sheetData>
    <row r="1" spans="1:32" ht="12">
      <c r="A1" s="168" t="s">
        <v>140</v>
      </c>
      <c r="B1" s="165"/>
      <c r="C1" s="165"/>
      <c r="D1" s="165"/>
      <c r="E1" s="165"/>
      <c r="F1" s="165"/>
      <c r="G1" s="165"/>
      <c r="H1" s="165"/>
      <c r="I1" s="165"/>
      <c r="J1" s="165"/>
      <c r="K1" s="166"/>
      <c r="L1" s="166"/>
      <c r="M1" s="166"/>
      <c r="N1" s="166"/>
      <c r="O1" s="166"/>
      <c r="P1" s="166"/>
      <c r="Q1" s="166"/>
      <c r="R1" s="166"/>
      <c r="S1" s="166"/>
      <c r="T1" s="166"/>
      <c r="U1" s="166"/>
      <c r="V1" s="166"/>
      <c r="W1" s="166"/>
      <c r="X1" s="166"/>
      <c r="Y1" s="166"/>
      <c r="Z1" s="166"/>
      <c r="AA1" s="166"/>
      <c r="AB1" s="166"/>
      <c r="AC1" s="166"/>
      <c r="AD1" s="166"/>
      <c r="AE1" s="166"/>
      <c r="AF1" s="21"/>
    </row>
    <row r="2" spans="1:32" ht="12" thickBot="1">
      <c r="A2" s="167"/>
      <c r="B2" s="165"/>
      <c r="C2" s="165"/>
      <c r="D2" s="165"/>
      <c r="E2" s="165"/>
      <c r="F2" s="165"/>
      <c r="G2" s="165"/>
      <c r="H2" s="165"/>
      <c r="I2" s="165"/>
      <c r="J2" s="165"/>
      <c r="K2" s="166"/>
      <c r="L2" s="166"/>
      <c r="M2" s="166"/>
      <c r="N2" s="166"/>
      <c r="O2" s="166"/>
      <c r="P2" s="166"/>
      <c r="Q2" s="166"/>
      <c r="R2" s="166"/>
      <c r="S2" s="166"/>
      <c r="T2" s="166"/>
      <c r="U2" s="166"/>
      <c r="V2" s="166"/>
      <c r="W2" s="166"/>
      <c r="X2" s="166"/>
      <c r="Y2" s="166"/>
      <c r="Z2" s="166"/>
      <c r="AA2" s="166"/>
      <c r="AB2" s="166"/>
      <c r="AC2" s="166"/>
      <c r="AD2" s="166"/>
      <c r="AE2" s="166"/>
      <c r="AF2" s="21"/>
    </row>
    <row r="3" spans="1:31" ht="39.75" customHeight="1" thickTop="1">
      <c r="A3" s="216" t="s">
        <v>26</v>
      </c>
      <c r="B3" s="215" t="s">
        <v>111</v>
      </c>
      <c r="C3" s="209"/>
      <c r="D3" s="212"/>
      <c r="E3" s="209" t="s">
        <v>109</v>
      </c>
      <c r="F3" s="209"/>
      <c r="G3" s="209"/>
      <c r="H3" s="211" t="s">
        <v>112</v>
      </c>
      <c r="I3" s="209"/>
      <c r="J3" s="212"/>
      <c r="K3" s="209" t="s">
        <v>113</v>
      </c>
      <c r="L3" s="209"/>
      <c r="M3" s="209"/>
      <c r="N3" s="211" t="s">
        <v>114</v>
      </c>
      <c r="O3" s="209"/>
      <c r="P3" s="212"/>
      <c r="Q3" s="209" t="s">
        <v>14</v>
      </c>
      <c r="R3" s="209"/>
      <c r="S3" s="209"/>
      <c r="T3" s="211" t="s">
        <v>110</v>
      </c>
      <c r="U3" s="209"/>
      <c r="V3" s="212"/>
      <c r="W3" s="209" t="s">
        <v>115</v>
      </c>
      <c r="X3" s="209"/>
      <c r="Y3" s="209"/>
      <c r="Z3" s="213" t="s">
        <v>130</v>
      </c>
      <c r="AA3" s="209"/>
      <c r="AB3" s="212"/>
      <c r="AC3" s="208" t="s">
        <v>128</v>
      </c>
      <c r="AD3" s="209"/>
      <c r="AE3" s="210"/>
    </row>
    <row r="4" spans="1:31" ht="15" customHeight="1">
      <c r="A4" s="217"/>
      <c r="B4" s="106" t="s">
        <v>3</v>
      </c>
      <c r="C4" s="106" t="s">
        <v>4</v>
      </c>
      <c r="D4" s="121" t="s">
        <v>27</v>
      </c>
      <c r="E4" s="117" t="s">
        <v>3</v>
      </c>
      <c r="F4" s="106" t="s">
        <v>4</v>
      </c>
      <c r="G4" s="114" t="s">
        <v>27</v>
      </c>
      <c r="H4" s="120" t="s">
        <v>3</v>
      </c>
      <c r="I4" s="106" t="s">
        <v>4</v>
      </c>
      <c r="J4" s="121" t="s">
        <v>27</v>
      </c>
      <c r="K4" s="117" t="s">
        <v>3</v>
      </c>
      <c r="L4" s="106" t="s">
        <v>4</v>
      </c>
      <c r="M4" s="114" t="s">
        <v>7</v>
      </c>
      <c r="N4" s="120" t="s">
        <v>3</v>
      </c>
      <c r="O4" s="106" t="s">
        <v>4</v>
      </c>
      <c r="P4" s="121" t="s">
        <v>7</v>
      </c>
      <c r="Q4" s="117" t="s">
        <v>3</v>
      </c>
      <c r="R4" s="106" t="s">
        <v>4</v>
      </c>
      <c r="S4" s="114" t="s">
        <v>27</v>
      </c>
      <c r="T4" s="120" t="s">
        <v>3</v>
      </c>
      <c r="U4" s="106" t="s">
        <v>4</v>
      </c>
      <c r="V4" s="121" t="s">
        <v>27</v>
      </c>
      <c r="W4" s="117" t="s">
        <v>3</v>
      </c>
      <c r="X4" s="106" t="s">
        <v>4</v>
      </c>
      <c r="Y4" s="114" t="s">
        <v>27</v>
      </c>
      <c r="Z4" s="120" t="s">
        <v>3</v>
      </c>
      <c r="AA4" s="106" t="s">
        <v>4</v>
      </c>
      <c r="AB4" s="121" t="s">
        <v>7</v>
      </c>
      <c r="AC4" s="117" t="s">
        <v>3</v>
      </c>
      <c r="AD4" s="106" t="s">
        <v>4</v>
      </c>
      <c r="AE4" s="106" t="s">
        <v>27</v>
      </c>
    </row>
    <row r="5" spans="1:31" ht="11.25">
      <c r="A5" s="42" t="s">
        <v>75</v>
      </c>
      <c r="B5" s="107">
        <v>1386</v>
      </c>
      <c r="C5" s="107">
        <v>1279</v>
      </c>
      <c r="D5" s="123">
        <v>92.3</v>
      </c>
      <c r="E5" s="127">
        <v>476</v>
      </c>
      <c r="F5" s="107">
        <v>431</v>
      </c>
      <c r="G5" s="115">
        <v>90.5</v>
      </c>
      <c r="H5" s="122">
        <v>238</v>
      </c>
      <c r="I5" s="108">
        <v>193</v>
      </c>
      <c r="J5" s="123">
        <v>81.1</v>
      </c>
      <c r="K5" s="118">
        <v>1025</v>
      </c>
      <c r="L5" s="108">
        <v>886</v>
      </c>
      <c r="M5" s="115">
        <v>86.4</v>
      </c>
      <c r="N5" s="122">
        <v>2973</v>
      </c>
      <c r="O5" s="108">
        <v>2632</v>
      </c>
      <c r="P5" s="123">
        <v>88.5</v>
      </c>
      <c r="Q5" s="118">
        <v>93</v>
      </c>
      <c r="R5" s="108">
        <v>86</v>
      </c>
      <c r="S5" s="115">
        <v>92.5</v>
      </c>
      <c r="T5" s="126">
        <v>150</v>
      </c>
      <c r="U5" s="107">
        <v>144</v>
      </c>
      <c r="V5" s="123">
        <v>96</v>
      </c>
      <c r="W5" s="118" t="s">
        <v>123</v>
      </c>
      <c r="X5" s="108" t="s">
        <v>123</v>
      </c>
      <c r="Y5" s="115" t="s">
        <v>123</v>
      </c>
      <c r="Z5" s="122">
        <v>6341</v>
      </c>
      <c r="AA5" s="108">
        <v>5651</v>
      </c>
      <c r="AB5" s="123">
        <v>89.1</v>
      </c>
      <c r="AC5" s="118">
        <v>6466</v>
      </c>
      <c r="AD5" s="108">
        <v>5723</v>
      </c>
      <c r="AE5" s="109">
        <v>88.5</v>
      </c>
    </row>
    <row r="6" spans="1:31" ht="11.25">
      <c r="A6" s="42" t="s">
        <v>76</v>
      </c>
      <c r="B6" s="107">
        <v>781</v>
      </c>
      <c r="C6" s="107">
        <v>689</v>
      </c>
      <c r="D6" s="123">
        <v>88.2</v>
      </c>
      <c r="E6" s="127">
        <v>230</v>
      </c>
      <c r="F6" s="107">
        <v>217</v>
      </c>
      <c r="G6" s="115">
        <v>94.3</v>
      </c>
      <c r="H6" s="122">
        <v>145</v>
      </c>
      <c r="I6" s="108">
        <v>118</v>
      </c>
      <c r="J6" s="123">
        <v>81.4</v>
      </c>
      <c r="K6" s="118">
        <v>917</v>
      </c>
      <c r="L6" s="108">
        <v>797</v>
      </c>
      <c r="M6" s="115">
        <v>86.9</v>
      </c>
      <c r="N6" s="122">
        <v>1948</v>
      </c>
      <c r="O6" s="108">
        <v>1679</v>
      </c>
      <c r="P6" s="123">
        <v>86.2</v>
      </c>
      <c r="Q6" s="118">
        <v>56</v>
      </c>
      <c r="R6" s="108">
        <v>53</v>
      </c>
      <c r="S6" s="115">
        <v>94.6</v>
      </c>
      <c r="T6" s="126">
        <v>64</v>
      </c>
      <c r="U6" s="107">
        <v>59</v>
      </c>
      <c r="V6" s="123">
        <v>92.2</v>
      </c>
      <c r="W6" s="118" t="s">
        <v>123</v>
      </c>
      <c r="X6" s="108" t="s">
        <v>123</v>
      </c>
      <c r="Y6" s="115" t="s">
        <v>123</v>
      </c>
      <c r="Z6" s="122">
        <v>4141</v>
      </c>
      <c r="AA6" s="108">
        <v>3612</v>
      </c>
      <c r="AB6" s="123">
        <v>87.2</v>
      </c>
      <c r="AC6" s="118">
        <v>4249</v>
      </c>
      <c r="AD6" s="108">
        <v>3694</v>
      </c>
      <c r="AE6" s="109">
        <v>86.9</v>
      </c>
    </row>
    <row r="7" spans="1:31" ht="11.25">
      <c r="A7" s="42" t="s">
        <v>77</v>
      </c>
      <c r="B7" s="107">
        <v>544</v>
      </c>
      <c r="C7" s="107">
        <v>507</v>
      </c>
      <c r="D7" s="123">
        <v>93.2</v>
      </c>
      <c r="E7" s="127">
        <v>180</v>
      </c>
      <c r="F7" s="107">
        <v>169</v>
      </c>
      <c r="G7" s="115">
        <v>93.9</v>
      </c>
      <c r="H7" s="122">
        <v>165</v>
      </c>
      <c r="I7" s="108">
        <v>144</v>
      </c>
      <c r="J7" s="123">
        <v>87.3</v>
      </c>
      <c r="K7" s="118">
        <v>331</v>
      </c>
      <c r="L7" s="108">
        <v>313</v>
      </c>
      <c r="M7" s="115">
        <v>94.6</v>
      </c>
      <c r="N7" s="122">
        <v>882</v>
      </c>
      <c r="O7" s="108">
        <v>799</v>
      </c>
      <c r="P7" s="123">
        <v>90.6</v>
      </c>
      <c r="Q7" s="118">
        <v>70</v>
      </c>
      <c r="R7" s="108">
        <v>68</v>
      </c>
      <c r="S7" s="115">
        <v>97.1</v>
      </c>
      <c r="T7" s="126">
        <v>21</v>
      </c>
      <c r="U7" s="107">
        <v>21</v>
      </c>
      <c r="V7" s="123">
        <v>100</v>
      </c>
      <c r="W7" s="118">
        <v>9</v>
      </c>
      <c r="X7" s="108">
        <v>9</v>
      </c>
      <c r="Y7" s="115">
        <v>100</v>
      </c>
      <c r="Z7" s="122">
        <v>2202</v>
      </c>
      <c r="AA7" s="108">
        <v>2030</v>
      </c>
      <c r="AB7" s="123">
        <v>92.2</v>
      </c>
      <c r="AC7" s="118">
        <v>2423</v>
      </c>
      <c r="AD7" s="108">
        <v>2215</v>
      </c>
      <c r="AE7" s="109">
        <v>91.4</v>
      </c>
    </row>
    <row r="8" spans="1:31" ht="11.25">
      <c r="A8" s="42" t="s">
        <v>78</v>
      </c>
      <c r="B8" s="107">
        <v>1460</v>
      </c>
      <c r="C8" s="107">
        <v>1358</v>
      </c>
      <c r="D8" s="123">
        <v>93</v>
      </c>
      <c r="E8" s="127">
        <v>409</v>
      </c>
      <c r="F8" s="107">
        <v>387</v>
      </c>
      <c r="G8" s="115">
        <v>94.6</v>
      </c>
      <c r="H8" s="122">
        <v>297</v>
      </c>
      <c r="I8" s="108">
        <v>267</v>
      </c>
      <c r="J8" s="123">
        <v>89.9</v>
      </c>
      <c r="K8" s="118">
        <v>709</v>
      </c>
      <c r="L8" s="108">
        <v>680</v>
      </c>
      <c r="M8" s="115">
        <v>95.9</v>
      </c>
      <c r="N8" s="122">
        <v>2986</v>
      </c>
      <c r="O8" s="108">
        <v>2686</v>
      </c>
      <c r="P8" s="123">
        <v>90</v>
      </c>
      <c r="Q8" s="118">
        <v>137</v>
      </c>
      <c r="R8" s="108">
        <v>118</v>
      </c>
      <c r="S8" s="115">
        <v>86.1</v>
      </c>
      <c r="T8" s="126">
        <v>160</v>
      </c>
      <c r="U8" s="107">
        <v>159</v>
      </c>
      <c r="V8" s="123">
        <v>99.4</v>
      </c>
      <c r="W8" s="118">
        <v>11</v>
      </c>
      <c r="X8" s="108">
        <v>11</v>
      </c>
      <c r="Y8" s="115">
        <v>100</v>
      </c>
      <c r="Z8" s="122">
        <v>6169</v>
      </c>
      <c r="AA8" s="108">
        <v>5666</v>
      </c>
      <c r="AB8" s="123">
        <v>91.8</v>
      </c>
      <c r="AC8" s="118">
        <v>6216</v>
      </c>
      <c r="AD8" s="108">
        <v>5726</v>
      </c>
      <c r="AE8" s="109">
        <v>92.1</v>
      </c>
    </row>
    <row r="9" spans="1:31" ht="11.25">
      <c r="A9" s="42" t="s">
        <v>79</v>
      </c>
      <c r="B9" s="107">
        <v>501</v>
      </c>
      <c r="C9" s="107">
        <v>462</v>
      </c>
      <c r="D9" s="123">
        <v>92.2</v>
      </c>
      <c r="E9" s="127">
        <v>143</v>
      </c>
      <c r="F9" s="107">
        <v>142</v>
      </c>
      <c r="G9" s="115">
        <v>99.3</v>
      </c>
      <c r="H9" s="122">
        <v>147</v>
      </c>
      <c r="I9" s="108">
        <v>117</v>
      </c>
      <c r="J9" s="123">
        <v>79.6</v>
      </c>
      <c r="K9" s="118">
        <v>531</v>
      </c>
      <c r="L9" s="108">
        <v>511</v>
      </c>
      <c r="M9" s="115">
        <v>96.2</v>
      </c>
      <c r="N9" s="122">
        <v>1261</v>
      </c>
      <c r="O9" s="108">
        <v>1133</v>
      </c>
      <c r="P9" s="123">
        <v>89.8</v>
      </c>
      <c r="Q9" s="118">
        <v>63</v>
      </c>
      <c r="R9" s="108">
        <v>51</v>
      </c>
      <c r="S9" s="115">
        <v>81</v>
      </c>
      <c r="T9" s="126">
        <v>32</v>
      </c>
      <c r="U9" s="107">
        <v>32</v>
      </c>
      <c r="V9" s="123">
        <v>100</v>
      </c>
      <c r="W9" s="118">
        <v>9</v>
      </c>
      <c r="X9" s="108">
        <v>9</v>
      </c>
      <c r="Y9" s="115">
        <v>100</v>
      </c>
      <c r="Z9" s="122">
        <v>2687</v>
      </c>
      <c r="AA9" s="108">
        <v>2457</v>
      </c>
      <c r="AB9" s="123">
        <v>91.4</v>
      </c>
      <c r="AC9" s="118">
        <v>2838</v>
      </c>
      <c r="AD9" s="108">
        <v>2624</v>
      </c>
      <c r="AE9" s="109">
        <v>92.5</v>
      </c>
    </row>
    <row r="10" spans="1:31" ht="11.25">
      <c r="A10" s="42" t="s">
        <v>80</v>
      </c>
      <c r="B10" s="107">
        <v>494</v>
      </c>
      <c r="C10" s="107">
        <v>459</v>
      </c>
      <c r="D10" s="123">
        <v>92.9</v>
      </c>
      <c r="E10" s="127">
        <v>149</v>
      </c>
      <c r="F10" s="107">
        <v>143</v>
      </c>
      <c r="G10" s="115">
        <v>96</v>
      </c>
      <c r="H10" s="122">
        <v>186</v>
      </c>
      <c r="I10" s="108">
        <v>167</v>
      </c>
      <c r="J10" s="123">
        <v>89.8</v>
      </c>
      <c r="K10" s="118">
        <v>472</v>
      </c>
      <c r="L10" s="108">
        <v>439</v>
      </c>
      <c r="M10" s="115">
        <v>93</v>
      </c>
      <c r="N10" s="122">
        <v>859</v>
      </c>
      <c r="O10" s="108">
        <v>781</v>
      </c>
      <c r="P10" s="123">
        <v>90.9</v>
      </c>
      <c r="Q10" s="118">
        <v>68</v>
      </c>
      <c r="R10" s="108">
        <v>60</v>
      </c>
      <c r="S10" s="115">
        <v>88.2</v>
      </c>
      <c r="T10" s="126">
        <v>88</v>
      </c>
      <c r="U10" s="107">
        <v>88</v>
      </c>
      <c r="V10" s="123">
        <v>100</v>
      </c>
      <c r="W10" s="118" t="s">
        <v>123</v>
      </c>
      <c r="X10" s="108" t="s">
        <v>123</v>
      </c>
      <c r="Y10" s="115" t="s">
        <v>123</v>
      </c>
      <c r="Z10" s="122">
        <v>2316</v>
      </c>
      <c r="AA10" s="108">
        <v>2137</v>
      </c>
      <c r="AB10" s="123">
        <v>92.3</v>
      </c>
      <c r="AC10" s="118">
        <v>2434</v>
      </c>
      <c r="AD10" s="108">
        <v>2238</v>
      </c>
      <c r="AE10" s="109">
        <v>91.9</v>
      </c>
    </row>
    <row r="11" spans="1:31" ht="11.25">
      <c r="A11" s="42" t="s">
        <v>81</v>
      </c>
      <c r="B11" s="107">
        <v>80</v>
      </c>
      <c r="C11" s="107">
        <v>77</v>
      </c>
      <c r="D11" s="123">
        <v>96.3</v>
      </c>
      <c r="E11" s="127">
        <v>10</v>
      </c>
      <c r="F11" s="107">
        <v>9</v>
      </c>
      <c r="G11" s="115">
        <v>90</v>
      </c>
      <c r="H11" s="122">
        <v>11</v>
      </c>
      <c r="I11" s="108">
        <v>8</v>
      </c>
      <c r="J11" s="123">
        <v>72.7</v>
      </c>
      <c r="K11" s="118">
        <v>95</v>
      </c>
      <c r="L11" s="108">
        <v>87</v>
      </c>
      <c r="M11" s="115">
        <v>91.6</v>
      </c>
      <c r="N11" s="122">
        <v>316</v>
      </c>
      <c r="O11" s="108">
        <v>290</v>
      </c>
      <c r="P11" s="123">
        <v>91.8</v>
      </c>
      <c r="Q11" s="118">
        <v>13</v>
      </c>
      <c r="R11" s="108">
        <v>11</v>
      </c>
      <c r="S11" s="115">
        <v>84.6</v>
      </c>
      <c r="T11" s="126" t="s">
        <v>123</v>
      </c>
      <c r="U11" s="107" t="s">
        <v>123</v>
      </c>
      <c r="V11" s="123" t="s">
        <v>123</v>
      </c>
      <c r="W11" s="118" t="s">
        <v>123</v>
      </c>
      <c r="X11" s="108" t="s">
        <v>123</v>
      </c>
      <c r="Y11" s="115" t="s">
        <v>123</v>
      </c>
      <c r="Z11" s="122">
        <v>525</v>
      </c>
      <c r="AA11" s="108">
        <v>482</v>
      </c>
      <c r="AB11" s="123">
        <v>91.8</v>
      </c>
      <c r="AC11" s="118">
        <v>564</v>
      </c>
      <c r="AD11" s="108">
        <v>537</v>
      </c>
      <c r="AE11" s="109">
        <v>95.2</v>
      </c>
    </row>
    <row r="12" spans="1:31" ht="11.25">
      <c r="A12" s="42" t="s">
        <v>82</v>
      </c>
      <c r="B12" s="107">
        <v>1733</v>
      </c>
      <c r="C12" s="107">
        <v>1564</v>
      </c>
      <c r="D12" s="123">
        <v>90.2</v>
      </c>
      <c r="E12" s="127">
        <v>450</v>
      </c>
      <c r="F12" s="107">
        <v>418</v>
      </c>
      <c r="G12" s="115">
        <v>92.9</v>
      </c>
      <c r="H12" s="122">
        <v>102</v>
      </c>
      <c r="I12" s="108">
        <v>74</v>
      </c>
      <c r="J12" s="123">
        <v>72.5</v>
      </c>
      <c r="K12" s="118">
        <v>1653</v>
      </c>
      <c r="L12" s="108">
        <v>1470</v>
      </c>
      <c r="M12" s="115">
        <v>88.9</v>
      </c>
      <c r="N12" s="122">
        <v>5555</v>
      </c>
      <c r="O12" s="108">
        <v>4954</v>
      </c>
      <c r="P12" s="123">
        <v>89.2</v>
      </c>
      <c r="Q12" s="118">
        <v>111</v>
      </c>
      <c r="R12" s="108">
        <v>93</v>
      </c>
      <c r="S12" s="115">
        <v>83.8</v>
      </c>
      <c r="T12" s="126">
        <v>252</v>
      </c>
      <c r="U12" s="107">
        <v>244</v>
      </c>
      <c r="V12" s="123">
        <v>96.8</v>
      </c>
      <c r="W12" s="118">
        <v>11</v>
      </c>
      <c r="X12" s="108">
        <v>10</v>
      </c>
      <c r="Y12" s="115">
        <v>90.9</v>
      </c>
      <c r="Z12" s="122">
        <v>9867</v>
      </c>
      <c r="AA12" s="108">
        <v>8827</v>
      </c>
      <c r="AB12" s="123">
        <v>89.5</v>
      </c>
      <c r="AC12" s="118">
        <v>10457</v>
      </c>
      <c r="AD12" s="108">
        <v>9284</v>
      </c>
      <c r="AE12" s="109">
        <v>88.8</v>
      </c>
    </row>
    <row r="13" spans="1:31" ht="11.25">
      <c r="A13" s="42" t="s">
        <v>83</v>
      </c>
      <c r="B13" s="107">
        <v>676</v>
      </c>
      <c r="C13" s="107">
        <v>620</v>
      </c>
      <c r="D13" s="123">
        <v>91.7</v>
      </c>
      <c r="E13" s="127">
        <v>228</v>
      </c>
      <c r="F13" s="107">
        <v>208</v>
      </c>
      <c r="G13" s="115">
        <v>91.2</v>
      </c>
      <c r="H13" s="122">
        <v>235</v>
      </c>
      <c r="I13" s="108">
        <v>203</v>
      </c>
      <c r="J13" s="123">
        <v>86.4</v>
      </c>
      <c r="K13" s="118">
        <v>544</v>
      </c>
      <c r="L13" s="108">
        <v>486</v>
      </c>
      <c r="M13" s="115">
        <v>89.3</v>
      </c>
      <c r="N13" s="122">
        <v>1346</v>
      </c>
      <c r="O13" s="108">
        <v>1177</v>
      </c>
      <c r="P13" s="123">
        <v>87.4</v>
      </c>
      <c r="Q13" s="118">
        <v>58</v>
      </c>
      <c r="R13" s="108">
        <v>56</v>
      </c>
      <c r="S13" s="115">
        <v>96.6</v>
      </c>
      <c r="T13" s="126">
        <v>32</v>
      </c>
      <c r="U13" s="107">
        <v>31</v>
      </c>
      <c r="V13" s="123">
        <v>96.9</v>
      </c>
      <c r="W13" s="118">
        <v>9</v>
      </c>
      <c r="X13" s="108">
        <v>8</v>
      </c>
      <c r="Y13" s="115">
        <v>88.9</v>
      </c>
      <c r="Z13" s="122">
        <v>3128</v>
      </c>
      <c r="AA13" s="108">
        <v>2789</v>
      </c>
      <c r="AB13" s="123">
        <v>89.2</v>
      </c>
      <c r="AC13" s="118">
        <v>3222</v>
      </c>
      <c r="AD13" s="108">
        <v>2913</v>
      </c>
      <c r="AE13" s="109">
        <v>90.4</v>
      </c>
    </row>
    <row r="14" spans="1:31" ht="11.25">
      <c r="A14" s="42" t="s">
        <v>84</v>
      </c>
      <c r="B14" s="107">
        <v>1530</v>
      </c>
      <c r="C14" s="107">
        <v>1448</v>
      </c>
      <c r="D14" s="123">
        <v>94.6</v>
      </c>
      <c r="E14" s="127">
        <v>317</v>
      </c>
      <c r="F14" s="107">
        <v>298</v>
      </c>
      <c r="G14" s="115">
        <v>94</v>
      </c>
      <c r="H14" s="122">
        <v>315</v>
      </c>
      <c r="I14" s="108">
        <v>284</v>
      </c>
      <c r="J14" s="123">
        <v>90.2</v>
      </c>
      <c r="K14" s="118">
        <v>852</v>
      </c>
      <c r="L14" s="108">
        <v>828</v>
      </c>
      <c r="M14" s="115">
        <v>97.2</v>
      </c>
      <c r="N14" s="122">
        <v>3425</v>
      </c>
      <c r="O14" s="108">
        <v>3155</v>
      </c>
      <c r="P14" s="123">
        <v>92.1</v>
      </c>
      <c r="Q14" s="118" t="s">
        <v>123</v>
      </c>
      <c r="R14" s="108" t="s">
        <v>123</v>
      </c>
      <c r="S14" s="115" t="s">
        <v>123</v>
      </c>
      <c r="T14" s="126" t="s">
        <v>123</v>
      </c>
      <c r="U14" s="107" t="s">
        <v>123</v>
      </c>
      <c r="V14" s="123" t="s">
        <v>123</v>
      </c>
      <c r="W14" s="118" t="s">
        <v>123</v>
      </c>
      <c r="X14" s="108" t="s">
        <v>123</v>
      </c>
      <c r="Y14" s="115" t="s">
        <v>123</v>
      </c>
      <c r="Z14" s="122">
        <v>6439</v>
      </c>
      <c r="AA14" s="108">
        <v>6013</v>
      </c>
      <c r="AB14" s="123">
        <v>93.4</v>
      </c>
      <c r="AC14" s="118">
        <v>6457</v>
      </c>
      <c r="AD14" s="108">
        <v>6057</v>
      </c>
      <c r="AE14" s="109">
        <v>93.8</v>
      </c>
    </row>
    <row r="15" spans="1:31" ht="11.25">
      <c r="A15" s="42" t="s">
        <v>85</v>
      </c>
      <c r="B15" s="107">
        <v>1617</v>
      </c>
      <c r="C15" s="107">
        <v>1505</v>
      </c>
      <c r="D15" s="123">
        <v>93.1</v>
      </c>
      <c r="E15" s="127">
        <v>536</v>
      </c>
      <c r="F15" s="107">
        <v>489</v>
      </c>
      <c r="G15" s="115">
        <v>91.2</v>
      </c>
      <c r="H15" s="122">
        <v>387</v>
      </c>
      <c r="I15" s="108">
        <v>357</v>
      </c>
      <c r="J15" s="123">
        <v>92.2</v>
      </c>
      <c r="K15" s="118">
        <v>2165</v>
      </c>
      <c r="L15" s="108">
        <v>1995</v>
      </c>
      <c r="M15" s="115">
        <v>92.1</v>
      </c>
      <c r="N15" s="122">
        <v>3731</v>
      </c>
      <c r="O15" s="108">
        <v>3402</v>
      </c>
      <c r="P15" s="123">
        <v>91.2</v>
      </c>
      <c r="Q15" s="118">
        <v>138</v>
      </c>
      <c r="R15" s="108">
        <v>124</v>
      </c>
      <c r="S15" s="115">
        <v>89.9</v>
      </c>
      <c r="T15" s="126">
        <v>191</v>
      </c>
      <c r="U15" s="107">
        <v>179</v>
      </c>
      <c r="V15" s="123">
        <v>93.7</v>
      </c>
      <c r="W15" s="118">
        <v>20</v>
      </c>
      <c r="X15" s="108">
        <v>20</v>
      </c>
      <c r="Y15" s="115">
        <v>100</v>
      </c>
      <c r="Z15" s="122">
        <v>8785</v>
      </c>
      <c r="AA15" s="108">
        <v>8071</v>
      </c>
      <c r="AB15" s="123">
        <v>91.9</v>
      </c>
      <c r="AC15" s="118">
        <v>9200</v>
      </c>
      <c r="AD15" s="108">
        <v>8433</v>
      </c>
      <c r="AE15" s="109">
        <v>91.7</v>
      </c>
    </row>
    <row r="16" spans="1:31" ht="11.25">
      <c r="A16" s="42" t="s">
        <v>86</v>
      </c>
      <c r="B16" s="107">
        <v>308</v>
      </c>
      <c r="C16" s="107">
        <v>283</v>
      </c>
      <c r="D16" s="123">
        <v>91.9</v>
      </c>
      <c r="E16" s="127">
        <v>116</v>
      </c>
      <c r="F16" s="107">
        <v>115</v>
      </c>
      <c r="G16" s="115">
        <v>99.1</v>
      </c>
      <c r="H16" s="122">
        <v>116</v>
      </c>
      <c r="I16" s="108">
        <v>97</v>
      </c>
      <c r="J16" s="123">
        <v>83.6</v>
      </c>
      <c r="K16" s="118">
        <v>278</v>
      </c>
      <c r="L16" s="108">
        <v>255</v>
      </c>
      <c r="M16" s="115">
        <v>91.7</v>
      </c>
      <c r="N16" s="122">
        <v>427</v>
      </c>
      <c r="O16" s="108">
        <v>381</v>
      </c>
      <c r="P16" s="123">
        <v>89.2</v>
      </c>
      <c r="Q16" s="118">
        <v>22</v>
      </c>
      <c r="R16" s="108">
        <v>19</v>
      </c>
      <c r="S16" s="115">
        <v>86.4</v>
      </c>
      <c r="T16" s="126">
        <v>33</v>
      </c>
      <c r="U16" s="107">
        <v>33</v>
      </c>
      <c r="V16" s="123">
        <v>100</v>
      </c>
      <c r="W16" s="118" t="s">
        <v>123</v>
      </c>
      <c r="X16" s="108" t="s">
        <v>123</v>
      </c>
      <c r="Y16" s="115" t="s">
        <v>123</v>
      </c>
      <c r="Z16" s="122">
        <v>1300</v>
      </c>
      <c r="AA16" s="108">
        <v>1183</v>
      </c>
      <c r="AB16" s="123">
        <v>91</v>
      </c>
      <c r="AC16" s="118">
        <v>1385</v>
      </c>
      <c r="AD16" s="108">
        <v>1265</v>
      </c>
      <c r="AE16" s="109">
        <v>91.3</v>
      </c>
    </row>
    <row r="17" spans="1:31" ht="11.25">
      <c r="A17" s="42" t="s">
        <v>87</v>
      </c>
      <c r="B17" s="107">
        <v>1725</v>
      </c>
      <c r="C17" s="107">
        <v>1597</v>
      </c>
      <c r="D17" s="123">
        <v>92.6</v>
      </c>
      <c r="E17" s="127">
        <v>317</v>
      </c>
      <c r="F17" s="107">
        <v>298</v>
      </c>
      <c r="G17" s="115">
        <v>94</v>
      </c>
      <c r="H17" s="122">
        <v>230</v>
      </c>
      <c r="I17" s="108">
        <v>211</v>
      </c>
      <c r="J17" s="123">
        <v>91.7</v>
      </c>
      <c r="K17" s="118">
        <v>1084</v>
      </c>
      <c r="L17" s="108">
        <v>984</v>
      </c>
      <c r="M17" s="115">
        <v>90.8</v>
      </c>
      <c r="N17" s="122">
        <v>3145</v>
      </c>
      <c r="O17" s="108">
        <v>2769</v>
      </c>
      <c r="P17" s="123">
        <v>88</v>
      </c>
      <c r="Q17" s="118">
        <v>94</v>
      </c>
      <c r="R17" s="108">
        <v>88</v>
      </c>
      <c r="S17" s="115">
        <v>93.6</v>
      </c>
      <c r="T17" s="126">
        <v>140</v>
      </c>
      <c r="U17" s="107">
        <v>139</v>
      </c>
      <c r="V17" s="123">
        <v>99.3</v>
      </c>
      <c r="W17" s="118">
        <v>24</v>
      </c>
      <c r="X17" s="108">
        <v>22</v>
      </c>
      <c r="Y17" s="115">
        <v>91.7</v>
      </c>
      <c r="Z17" s="122">
        <v>6759</v>
      </c>
      <c r="AA17" s="108">
        <v>6108</v>
      </c>
      <c r="AB17" s="123">
        <v>90.4</v>
      </c>
      <c r="AC17" s="118">
        <v>7194</v>
      </c>
      <c r="AD17" s="108">
        <v>6542</v>
      </c>
      <c r="AE17" s="109">
        <v>90.9</v>
      </c>
    </row>
    <row r="18" spans="1:31" ht="11.25">
      <c r="A18" s="42" t="s">
        <v>88</v>
      </c>
      <c r="B18" s="107">
        <v>1306</v>
      </c>
      <c r="C18" s="107">
        <v>1170</v>
      </c>
      <c r="D18" s="123">
        <v>89.6</v>
      </c>
      <c r="E18" s="127">
        <v>373</v>
      </c>
      <c r="F18" s="107">
        <v>340</v>
      </c>
      <c r="G18" s="115">
        <v>91.2</v>
      </c>
      <c r="H18" s="122">
        <v>228</v>
      </c>
      <c r="I18" s="108">
        <v>195</v>
      </c>
      <c r="J18" s="123">
        <v>85.5</v>
      </c>
      <c r="K18" s="118">
        <v>998</v>
      </c>
      <c r="L18" s="108">
        <v>908</v>
      </c>
      <c r="M18" s="115">
        <v>91</v>
      </c>
      <c r="N18" s="122">
        <v>2672</v>
      </c>
      <c r="O18" s="108">
        <v>2404</v>
      </c>
      <c r="P18" s="123">
        <v>90</v>
      </c>
      <c r="Q18" s="118">
        <v>93</v>
      </c>
      <c r="R18" s="108">
        <v>89</v>
      </c>
      <c r="S18" s="115">
        <v>95.7</v>
      </c>
      <c r="T18" s="126">
        <v>109</v>
      </c>
      <c r="U18" s="107">
        <v>107</v>
      </c>
      <c r="V18" s="123">
        <v>98.2</v>
      </c>
      <c r="W18" s="118">
        <v>15</v>
      </c>
      <c r="X18" s="108">
        <v>13</v>
      </c>
      <c r="Y18" s="115">
        <v>86.7</v>
      </c>
      <c r="Z18" s="122">
        <v>5794</v>
      </c>
      <c r="AA18" s="108">
        <v>5226</v>
      </c>
      <c r="AB18" s="123">
        <v>90.2</v>
      </c>
      <c r="AC18" s="118">
        <v>5863</v>
      </c>
      <c r="AD18" s="108">
        <v>5377</v>
      </c>
      <c r="AE18" s="109">
        <v>91.7</v>
      </c>
    </row>
    <row r="19" spans="1:31" ht="11.25">
      <c r="A19" s="42" t="s">
        <v>89</v>
      </c>
      <c r="B19" s="107">
        <v>1182</v>
      </c>
      <c r="C19" s="107">
        <v>1100</v>
      </c>
      <c r="D19" s="123">
        <v>93.1</v>
      </c>
      <c r="E19" s="127">
        <v>394</v>
      </c>
      <c r="F19" s="107">
        <v>365</v>
      </c>
      <c r="G19" s="115">
        <v>92.6</v>
      </c>
      <c r="H19" s="122">
        <v>163</v>
      </c>
      <c r="I19" s="108">
        <v>145</v>
      </c>
      <c r="J19" s="123">
        <v>89</v>
      </c>
      <c r="K19" s="118">
        <v>921</v>
      </c>
      <c r="L19" s="108">
        <v>847</v>
      </c>
      <c r="M19" s="115">
        <v>92</v>
      </c>
      <c r="N19" s="122">
        <v>2234</v>
      </c>
      <c r="O19" s="108">
        <v>2029</v>
      </c>
      <c r="P19" s="123">
        <v>90.8</v>
      </c>
      <c r="Q19" s="118">
        <v>122</v>
      </c>
      <c r="R19" s="108">
        <v>117</v>
      </c>
      <c r="S19" s="115">
        <v>95.9</v>
      </c>
      <c r="T19" s="126">
        <v>56</v>
      </c>
      <c r="U19" s="107">
        <v>55</v>
      </c>
      <c r="V19" s="123">
        <v>98.2</v>
      </c>
      <c r="W19" s="118">
        <v>13</v>
      </c>
      <c r="X19" s="108">
        <v>13</v>
      </c>
      <c r="Y19" s="115">
        <v>100</v>
      </c>
      <c r="Z19" s="122">
        <v>5085</v>
      </c>
      <c r="AA19" s="108">
        <v>4671</v>
      </c>
      <c r="AB19" s="123">
        <v>91.9</v>
      </c>
      <c r="AC19" s="118">
        <v>5392</v>
      </c>
      <c r="AD19" s="108">
        <v>4954</v>
      </c>
      <c r="AE19" s="109">
        <v>91.9</v>
      </c>
    </row>
    <row r="20" spans="1:31" ht="11.25">
      <c r="A20" s="42" t="s">
        <v>90</v>
      </c>
      <c r="B20" s="107">
        <v>1456</v>
      </c>
      <c r="C20" s="107">
        <v>1407</v>
      </c>
      <c r="D20" s="123">
        <v>96.6</v>
      </c>
      <c r="E20" s="127">
        <v>390</v>
      </c>
      <c r="F20" s="107">
        <v>372</v>
      </c>
      <c r="G20" s="115">
        <v>95.4</v>
      </c>
      <c r="H20" s="122">
        <v>382</v>
      </c>
      <c r="I20" s="108">
        <v>348</v>
      </c>
      <c r="J20" s="123">
        <v>91.1</v>
      </c>
      <c r="K20" s="118">
        <v>1320</v>
      </c>
      <c r="L20" s="108">
        <v>1263</v>
      </c>
      <c r="M20" s="115">
        <v>95.7</v>
      </c>
      <c r="N20" s="122">
        <v>3168</v>
      </c>
      <c r="O20" s="108">
        <v>2956</v>
      </c>
      <c r="P20" s="123">
        <v>93.3</v>
      </c>
      <c r="Q20" s="118">
        <v>160</v>
      </c>
      <c r="R20" s="108">
        <v>153</v>
      </c>
      <c r="S20" s="115">
        <v>95.6</v>
      </c>
      <c r="T20" s="126">
        <v>171</v>
      </c>
      <c r="U20" s="107">
        <v>171</v>
      </c>
      <c r="V20" s="123">
        <v>100</v>
      </c>
      <c r="W20" s="118">
        <v>17</v>
      </c>
      <c r="X20" s="108">
        <v>17</v>
      </c>
      <c r="Y20" s="115">
        <v>100</v>
      </c>
      <c r="Z20" s="122">
        <v>7064</v>
      </c>
      <c r="AA20" s="108">
        <v>6687</v>
      </c>
      <c r="AB20" s="123">
        <v>94.7</v>
      </c>
      <c r="AC20" s="118">
        <v>7336</v>
      </c>
      <c r="AD20" s="108">
        <v>6905</v>
      </c>
      <c r="AE20" s="109">
        <v>94.1</v>
      </c>
    </row>
    <row r="21" spans="1:31" ht="11.25">
      <c r="A21" s="42" t="s">
        <v>91</v>
      </c>
      <c r="B21" s="107">
        <v>874</v>
      </c>
      <c r="C21" s="107">
        <v>808</v>
      </c>
      <c r="D21" s="123">
        <v>92.4</v>
      </c>
      <c r="E21" s="127">
        <v>243</v>
      </c>
      <c r="F21" s="107">
        <v>225</v>
      </c>
      <c r="G21" s="115">
        <v>92.6</v>
      </c>
      <c r="H21" s="122">
        <v>87</v>
      </c>
      <c r="I21" s="108">
        <v>67</v>
      </c>
      <c r="J21" s="123">
        <v>77</v>
      </c>
      <c r="K21" s="118">
        <v>439</v>
      </c>
      <c r="L21" s="108">
        <v>407</v>
      </c>
      <c r="M21" s="115">
        <v>92.7</v>
      </c>
      <c r="N21" s="122">
        <v>2194</v>
      </c>
      <c r="O21" s="108">
        <v>2037</v>
      </c>
      <c r="P21" s="123">
        <v>92.8</v>
      </c>
      <c r="Q21" s="118">
        <v>128</v>
      </c>
      <c r="R21" s="108">
        <v>117</v>
      </c>
      <c r="S21" s="115">
        <v>91.4</v>
      </c>
      <c r="T21" s="126">
        <v>131</v>
      </c>
      <c r="U21" s="107">
        <v>126</v>
      </c>
      <c r="V21" s="123">
        <v>96.2</v>
      </c>
      <c r="W21" s="118">
        <v>16</v>
      </c>
      <c r="X21" s="108">
        <v>16</v>
      </c>
      <c r="Y21" s="115">
        <v>100</v>
      </c>
      <c r="Z21" s="122">
        <v>4112</v>
      </c>
      <c r="AA21" s="108">
        <v>3803</v>
      </c>
      <c r="AB21" s="123">
        <v>92.5</v>
      </c>
      <c r="AC21" s="118">
        <v>4274</v>
      </c>
      <c r="AD21" s="108">
        <v>3855</v>
      </c>
      <c r="AE21" s="109">
        <v>90.2</v>
      </c>
    </row>
    <row r="22" spans="1:31" ht="11.25">
      <c r="A22" s="42" t="s">
        <v>92</v>
      </c>
      <c r="B22" s="107">
        <v>1049</v>
      </c>
      <c r="C22" s="107">
        <v>955</v>
      </c>
      <c r="D22" s="123">
        <v>91</v>
      </c>
      <c r="E22" s="127">
        <v>363</v>
      </c>
      <c r="F22" s="107">
        <v>351</v>
      </c>
      <c r="G22" s="115">
        <v>96.7</v>
      </c>
      <c r="H22" s="122">
        <v>316</v>
      </c>
      <c r="I22" s="108">
        <v>264</v>
      </c>
      <c r="J22" s="123">
        <v>83.5</v>
      </c>
      <c r="K22" s="118">
        <v>782</v>
      </c>
      <c r="L22" s="108">
        <v>706</v>
      </c>
      <c r="M22" s="115">
        <v>90.3</v>
      </c>
      <c r="N22" s="122">
        <v>2269</v>
      </c>
      <c r="O22" s="108">
        <v>2089</v>
      </c>
      <c r="P22" s="123">
        <v>92.1</v>
      </c>
      <c r="Q22" s="118">
        <v>123</v>
      </c>
      <c r="R22" s="108">
        <v>115</v>
      </c>
      <c r="S22" s="115">
        <v>93.5</v>
      </c>
      <c r="T22" s="126">
        <v>201</v>
      </c>
      <c r="U22" s="107">
        <v>190</v>
      </c>
      <c r="V22" s="123">
        <v>94.5</v>
      </c>
      <c r="W22" s="118">
        <v>38</v>
      </c>
      <c r="X22" s="108">
        <v>38</v>
      </c>
      <c r="Y22" s="115">
        <v>100</v>
      </c>
      <c r="Z22" s="122">
        <v>5141</v>
      </c>
      <c r="AA22" s="108">
        <v>4708</v>
      </c>
      <c r="AB22" s="123">
        <v>91.6</v>
      </c>
      <c r="AC22" s="118">
        <v>5368</v>
      </c>
      <c r="AD22" s="108">
        <v>4836</v>
      </c>
      <c r="AE22" s="109">
        <v>90.1</v>
      </c>
    </row>
    <row r="23" spans="1:31" ht="11.25">
      <c r="A23" s="42" t="s">
        <v>93</v>
      </c>
      <c r="B23" s="107">
        <v>631</v>
      </c>
      <c r="C23" s="107">
        <v>580</v>
      </c>
      <c r="D23" s="123">
        <v>91.9</v>
      </c>
      <c r="E23" s="127">
        <v>261</v>
      </c>
      <c r="F23" s="107">
        <v>238</v>
      </c>
      <c r="G23" s="115">
        <v>91.2</v>
      </c>
      <c r="H23" s="122">
        <v>0</v>
      </c>
      <c r="I23" s="108">
        <v>0</v>
      </c>
      <c r="J23" s="123" t="s">
        <v>123</v>
      </c>
      <c r="K23" s="118">
        <v>382</v>
      </c>
      <c r="L23" s="108">
        <v>344</v>
      </c>
      <c r="M23" s="115">
        <v>90.1</v>
      </c>
      <c r="N23" s="122">
        <v>2059</v>
      </c>
      <c r="O23" s="108">
        <v>1796</v>
      </c>
      <c r="P23" s="123">
        <v>87.2</v>
      </c>
      <c r="Q23" s="118">
        <v>127</v>
      </c>
      <c r="R23" s="108">
        <v>116</v>
      </c>
      <c r="S23" s="115">
        <v>91.3</v>
      </c>
      <c r="T23" s="126">
        <v>232</v>
      </c>
      <c r="U23" s="107">
        <v>222</v>
      </c>
      <c r="V23" s="123">
        <v>95.7</v>
      </c>
      <c r="W23" s="118">
        <v>41</v>
      </c>
      <c r="X23" s="108">
        <v>39</v>
      </c>
      <c r="Y23" s="115">
        <v>95.1</v>
      </c>
      <c r="Z23" s="122">
        <v>3733</v>
      </c>
      <c r="AA23" s="108">
        <v>3335</v>
      </c>
      <c r="AB23" s="123">
        <v>89.3</v>
      </c>
      <c r="AC23" s="118">
        <v>3850</v>
      </c>
      <c r="AD23" s="108">
        <v>3439</v>
      </c>
      <c r="AE23" s="109">
        <v>89.3</v>
      </c>
    </row>
    <row r="24" spans="1:31" ht="11.25">
      <c r="A24" s="42" t="s">
        <v>94</v>
      </c>
      <c r="B24" s="107">
        <v>669</v>
      </c>
      <c r="C24" s="107">
        <v>614</v>
      </c>
      <c r="D24" s="123">
        <v>91.8</v>
      </c>
      <c r="E24" s="127">
        <v>148</v>
      </c>
      <c r="F24" s="107">
        <v>142</v>
      </c>
      <c r="G24" s="115">
        <v>95.9</v>
      </c>
      <c r="H24" s="122">
        <v>173</v>
      </c>
      <c r="I24" s="108">
        <v>152</v>
      </c>
      <c r="J24" s="123">
        <v>87.9</v>
      </c>
      <c r="K24" s="118">
        <v>570</v>
      </c>
      <c r="L24" s="108">
        <v>542</v>
      </c>
      <c r="M24" s="115">
        <v>95.1</v>
      </c>
      <c r="N24" s="122">
        <v>1522</v>
      </c>
      <c r="O24" s="108">
        <v>1389</v>
      </c>
      <c r="P24" s="123">
        <v>91.3</v>
      </c>
      <c r="Q24" s="118">
        <v>97</v>
      </c>
      <c r="R24" s="108">
        <v>84</v>
      </c>
      <c r="S24" s="115">
        <v>86.6</v>
      </c>
      <c r="T24" s="126">
        <v>97</v>
      </c>
      <c r="U24" s="107">
        <v>97</v>
      </c>
      <c r="V24" s="123">
        <v>100</v>
      </c>
      <c r="W24" s="118" t="s">
        <v>123</v>
      </c>
      <c r="X24" s="108" t="s">
        <v>123</v>
      </c>
      <c r="Y24" s="115" t="s">
        <v>123</v>
      </c>
      <c r="Z24" s="122">
        <v>3276</v>
      </c>
      <c r="AA24" s="108">
        <v>3020</v>
      </c>
      <c r="AB24" s="123">
        <v>92.2</v>
      </c>
      <c r="AC24" s="118">
        <v>3370</v>
      </c>
      <c r="AD24" s="108">
        <v>3140</v>
      </c>
      <c r="AE24" s="109">
        <v>93.2</v>
      </c>
    </row>
    <row r="25" spans="1:31" ht="11.25">
      <c r="A25" s="42" t="s">
        <v>95</v>
      </c>
      <c r="B25" s="107">
        <v>592</v>
      </c>
      <c r="C25" s="107">
        <v>517</v>
      </c>
      <c r="D25" s="123">
        <v>87.3</v>
      </c>
      <c r="E25" s="127">
        <v>124</v>
      </c>
      <c r="F25" s="107">
        <v>117</v>
      </c>
      <c r="G25" s="115">
        <v>94.4</v>
      </c>
      <c r="H25" s="122">
        <v>185</v>
      </c>
      <c r="I25" s="108">
        <v>164</v>
      </c>
      <c r="J25" s="123">
        <v>88.6</v>
      </c>
      <c r="K25" s="118">
        <v>425</v>
      </c>
      <c r="L25" s="108">
        <v>391</v>
      </c>
      <c r="M25" s="115">
        <v>92</v>
      </c>
      <c r="N25" s="122">
        <v>1210</v>
      </c>
      <c r="O25" s="108">
        <v>1087</v>
      </c>
      <c r="P25" s="123">
        <v>89.8</v>
      </c>
      <c r="Q25" s="118">
        <v>26</v>
      </c>
      <c r="R25" s="108">
        <v>21</v>
      </c>
      <c r="S25" s="115">
        <v>80.8</v>
      </c>
      <c r="T25" s="126">
        <v>68</v>
      </c>
      <c r="U25" s="107">
        <v>66</v>
      </c>
      <c r="V25" s="123">
        <v>97.1</v>
      </c>
      <c r="W25" s="118">
        <v>9</v>
      </c>
      <c r="X25" s="108">
        <v>9</v>
      </c>
      <c r="Y25" s="115">
        <v>100</v>
      </c>
      <c r="Z25" s="122">
        <v>2639</v>
      </c>
      <c r="AA25" s="108">
        <v>2372</v>
      </c>
      <c r="AB25" s="123">
        <v>89.9</v>
      </c>
      <c r="AC25" s="118">
        <v>2762</v>
      </c>
      <c r="AD25" s="108">
        <v>2470</v>
      </c>
      <c r="AE25" s="109">
        <v>89.4</v>
      </c>
    </row>
    <row r="26" spans="1:31" ht="11.25">
      <c r="A26" s="42" t="s">
        <v>96</v>
      </c>
      <c r="B26" s="107">
        <v>1479</v>
      </c>
      <c r="C26" s="107">
        <v>1418</v>
      </c>
      <c r="D26" s="123">
        <v>95.9</v>
      </c>
      <c r="E26" s="127">
        <v>284</v>
      </c>
      <c r="F26" s="107">
        <v>279</v>
      </c>
      <c r="G26" s="115">
        <v>98.2</v>
      </c>
      <c r="H26" s="122">
        <v>380</v>
      </c>
      <c r="I26" s="108">
        <v>332</v>
      </c>
      <c r="J26" s="123">
        <v>87.4</v>
      </c>
      <c r="K26" s="118">
        <v>1191</v>
      </c>
      <c r="L26" s="108">
        <v>1116</v>
      </c>
      <c r="M26" s="115">
        <v>93.7</v>
      </c>
      <c r="N26" s="122">
        <v>3514</v>
      </c>
      <c r="O26" s="108">
        <v>3287</v>
      </c>
      <c r="P26" s="123">
        <v>93.5</v>
      </c>
      <c r="Q26" s="118">
        <v>95</v>
      </c>
      <c r="R26" s="108">
        <v>90</v>
      </c>
      <c r="S26" s="115">
        <v>94.7</v>
      </c>
      <c r="T26" s="126">
        <v>158</v>
      </c>
      <c r="U26" s="107">
        <v>156</v>
      </c>
      <c r="V26" s="123">
        <v>98.7</v>
      </c>
      <c r="W26" s="118" t="s">
        <v>123</v>
      </c>
      <c r="X26" s="108" t="s">
        <v>123</v>
      </c>
      <c r="Y26" s="115" t="s">
        <v>123</v>
      </c>
      <c r="Z26" s="122">
        <v>7101</v>
      </c>
      <c r="AA26" s="108">
        <v>6678</v>
      </c>
      <c r="AB26" s="123">
        <v>94</v>
      </c>
      <c r="AC26" s="118">
        <v>7277</v>
      </c>
      <c r="AD26" s="108">
        <v>6874</v>
      </c>
      <c r="AE26" s="109">
        <v>94.5</v>
      </c>
    </row>
    <row r="27" spans="1:31" ht="11.25">
      <c r="A27" s="42" t="s">
        <v>97</v>
      </c>
      <c r="B27" s="107">
        <v>889</v>
      </c>
      <c r="C27" s="107">
        <v>830</v>
      </c>
      <c r="D27" s="123">
        <v>93.4</v>
      </c>
      <c r="E27" s="127">
        <v>274</v>
      </c>
      <c r="F27" s="107">
        <v>261</v>
      </c>
      <c r="G27" s="115">
        <v>95.3</v>
      </c>
      <c r="H27" s="122">
        <v>142</v>
      </c>
      <c r="I27" s="108">
        <v>116</v>
      </c>
      <c r="J27" s="123">
        <v>81.7</v>
      </c>
      <c r="K27" s="118">
        <v>571</v>
      </c>
      <c r="L27" s="108">
        <v>509</v>
      </c>
      <c r="M27" s="115">
        <v>89.1</v>
      </c>
      <c r="N27" s="122">
        <v>2026</v>
      </c>
      <c r="O27" s="108">
        <v>1762</v>
      </c>
      <c r="P27" s="123">
        <v>87</v>
      </c>
      <c r="Q27" s="118">
        <v>80</v>
      </c>
      <c r="R27" s="108">
        <v>69</v>
      </c>
      <c r="S27" s="115">
        <v>86.3</v>
      </c>
      <c r="T27" s="126">
        <v>26</v>
      </c>
      <c r="U27" s="107">
        <v>25</v>
      </c>
      <c r="V27" s="123">
        <v>96.2</v>
      </c>
      <c r="W27" s="118">
        <v>22</v>
      </c>
      <c r="X27" s="108">
        <v>22</v>
      </c>
      <c r="Y27" s="115">
        <v>100</v>
      </c>
      <c r="Z27" s="122">
        <v>4030</v>
      </c>
      <c r="AA27" s="108">
        <v>3594</v>
      </c>
      <c r="AB27" s="123">
        <v>89.2</v>
      </c>
      <c r="AC27" s="118">
        <v>4130</v>
      </c>
      <c r="AD27" s="108">
        <v>3680</v>
      </c>
      <c r="AE27" s="109">
        <v>89.1</v>
      </c>
    </row>
    <row r="28" spans="1:31" ht="11.25">
      <c r="A28" s="42" t="s">
        <v>98</v>
      </c>
      <c r="B28" s="107">
        <v>914</v>
      </c>
      <c r="C28" s="107">
        <v>857</v>
      </c>
      <c r="D28" s="123">
        <v>93.8</v>
      </c>
      <c r="E28" s="127">
        <v>324</v>
      </c>
      <c r="F28" s="107">
        <v>300</v>
      </c>
      <c r="G28" s="115">
        <v>92.6</v>
      </c>
      <c r="H28" s="122">
        <v>119</v>
      </c>
      <c r="I28" s="108">
        <v>108</v>
      </c>
      <c r="J28" s="123">
        <v>90.8</v>
      </c>
      <c r="K28" s="118">
        <v>639</v>
      </c>
      <c r="L28" s="108">
        <v>609</v>
      </c>
      <c r="M28" s="115">
        <v>95.3</v>
      </c>
      <c r="N28" s="122">
        <v>1636</v>
      </c>
      <c r="O28" s="108">
        <v>1490</v>
      </c>
      <c r="P28" s="123">
        <v>91.1</v>
      </c>
      <c r="Q28" s="118">
        <v>119</v>
      </c>
      <c r="R28" s="108">
        <v>114</v>
      </c>
      <c r="S28" s="115">
        <v>95.8</v>
      </c>
      <c r="T28" s="126">
        <v>87</v>
      </c>
      <c r="U28" s="107">
        <v>86</v>
      </c>
      <c r="V28" s="123">
        <v>98.9</v>
      </c>
      <c r="W28" s="118" t="s">
        <v>123</v>
      </c>
      <c r="X28" s="108" t="s">
        <v>123</v>
      </c>
      <c r="Y28" s="115" t="s">
        <v>123</v>
      </c>
      <c r="Z28" s="122">
        <v>3838</v>
      </c>
      <c r="AA28" s="108">
        <v>3564</v>
      </c>
      <c r="AB28" s="123">
        <v>92.9</v>
      </c>
      <c r="AC28" s="118">
        <v>3876</v>
      </c>
      <c r="AD28" s="108">
        <v>3553</v>
      </c>
      <c r="AE28" s="109">
        <v>91.7</v>
      </c>
    </row>
    <row r="29" spans="1:31" ht="11.25">
      <c r="A29" s="42" t="s">
        <v>99</v>
      </c>
      <c r="B29" s="107">
        <v>1411</v>
      </c>
      <c r="C29" s="107">
        <v>1273</v>
      </c>
      <c r="D29" s="123">
        <v>90.2</v>
      </c>
      <c r="E29" s="127">
        <v>435</v>
      </c>
      <c r="F29" s="107">
        <v>408</v>
      </c>
      <c r="G29" s="115">
        <v>93.8</v>
      </c>
      <c r="H29" s="122">
        <v>385</v>
      </c>
      <c r="I29" s="108">
        <v>335</v>
      </c>
      <c r="J29" s="123">
        <v>87</v>
      </c>
      <c r="K29" s="118">
        <v>887</v>
      </c>
      <c r="L29" s="108">
        <v>848</v>
      </c>
      <c r="M29" s="115">
        <v>95.6</v>
      </c>
      <c r="N29" s="122">
        <v>2196</v>
      </c>
      <c r="O29" s="108">
        <v>1921</v>
      </c>
      <c r="P29" s="123">
        <v>87.5</v>
      </c>
      <c r="Q29" s="118">
        <v>164</v>
      </c>
      <c r="R29" s="108">
        <v>145</v>
      </c>
      <c r="S29" s="115">
        <v>88.4</v>
      </c>
      <c r="T29" s="126">
        <v>130</v>
      </c>
      <c r="U29" s="107">
        <v>126</v>
      </c>
      <c r="V29" s="123">
        <v>96.9</v>
      </c>
      <c r="W29" s="118">
        <v>26</v>
      </c>
      <c r="X29" s="108">
        <v>25</v>
      </c>
      <c r="Y29" s="115">
        <v>96.2</v>
      </c>
      <c r="Z29" s="122">
        <v>5634</v>
      </c>
      <c r="AA29" s="108">
        <v>5081</v>
      </c>
      <c r="AB29" s="123">
        <v>90.2</v>
      </c>
      <c r="AC29" s="118">
        <v>5973</v>
      </c>
      <c r="AD29" s="108">
        <v>5484</v>
      </c>
      <c r="AE29" s="109">
        <v>91.8</v>
      </c>
    </row>
    <row r="30" spans="1:31" ht="11.25">
      <c r="A30" s="42" t="s">
        <v>100</v>
      </c>
      <c r="B30" s="107">
        <v>2604</v>
      </c>
      <c r="C30" s="107">
        <v>2302</v>
      </c>
      <c r="D30" s="123">
        <v>88.4</v>
      </c>
      <c r="E30" s="127">
        <v>586</v>
      </c>
      <c r="F30" s="107">
        <v>559</v>
      </c>
      <c r="G30" s="115">
        <v>95.4</v>
      </c>
      <c r="H30" s="122">
        <v>81</v>
      </c>
      <c r="I30" s="108">
        <v>68</v>
      </c>
      <c r="J30" s="123">
        <v>84</v>
      </c>
      <c r="K30" s="118">
        <v>1646</v>
      </c>
      <c r="L30" s="108">
        <v>1434</v>
      </c>
      <c r="M30" s="115">
        <v>87.1</v>
      </c>
      <c r="N30" s="122">
        <v>7162</v>
      </c>
      <c r="O30" s="108">
        <v>6289</v>
      </c>
      <c r="P30" s="123">
        <v>87.8</v>
      </c>
      <c r="Q30" s="118">
        <v>111</v>
      </c>
      <c r="R30" s="108">
        <v>97</v>
      </c>
      <c r="S30" s="115">
        <v>87.4</v>
      </c>
      <c r="T30" s="126">
        <v>148</v>
      </c>
      <c r="U30" s="107">
        <v>140</v>
      </c>
      <c r="V30" s="123">
        <v>94.6</v>
      </c>
      <c r="W30" s="118">
        <v>12</v>
      </c>
      <c r="X30" s="108">
        <v>11</v>
      </c>
      <c r="Y30" s="115">
        <v>91.7</v>
      </c>
      <c r="Z30" s="122">
        <v>12350</v>
      </c>
      <c r="AA30" s="108">
        <v>10900</v>
      </c>
      <c r="AB30" s="123">
        <v>88.3</v>
      </c>
      <c r="AC30" s="118">
        <v>12687</v>
      </c>
      <c r="AD30" s="108">
        <v>11304</v>
      </c>
      <c r="AE30" s="109">
        <v>89.1</v>
      </c>
    </row>
    <row r="31" spans="1:31" s="100" customFormat="1" ht="11.25">
      <c r="A31" s="32" t="s">
        <v>106</v>
      </c>
      <c r="B31" s="110">
        <f>SUM(B5:B30)</f>
        <v>27891</v>
      </c>
      <c r="C31" s="110">
        <f>SUM(C5:C30)</f>
        <v>25679</v>
      </c>
      <c r="D31" s="125">
        <f>IF(B31=0,".",C31/B31*100)</f>
        <v>92.06912624143989</v>
      </c>
      <c r="E31" s="119">
        <f>SUM(E5:E30)</f>
        <v>7760</v>
      </c>
      <c r="F31" s="110">
        <f>SUM(F5:F30)</f>
        <v>7281</v>
      </c>
      <c r="G31" s="116">
        <f>IF(E31=0,".",F31/E31*100)</f>
        <v>93.82731958762886</v>
      </c>
      <c r="H31" s="124">
        <f>SUM(H5:H30)</f>
        <v>5215</v>
      </c>
      <c r="I31" s="110">
        <f>SUM(I5:I30)</f>
        <v>4534</v>
      </c>
      <c r="J31" s="125">
        <f>IF(H31=0,".",I31/H31*100)</f>
        <v>86.94151486097795</v>
      </c>
      <c r="K31" s="119">
        <f>SUM(K5:K30)</f>
        <v>21427</v>
      </c>
      <c r="L31" s="110">
        <f>SUM(L5:L30)</f>
        <v>19655</v>
      </c>
      <c r="M31" s="116">
        <f>IF(K31=0,".",L31/K31*100)</f>
        <v>91.73006020441498</v>
      </c>
      <c r="N31" s="124">
        <f>SUM(N5:N30)</f>
        <v>62716</v>
      </c>
      <c r="O31" s="110">
        <f>SUM(O5:O30)</f>
        <v>56374</v>
      </c>
      <c r="P31" s="125">
        <f>IF(N31=0,".",O31/N31*100)</f>
        <v>89.88774794310862</v>
      </c>
      <c r="Q31" s="119">
        <f>SUM(Q5:Q30)</f>
        <v>2368</v>
      </c>
      <c r="R31" s="110">
        <f>SUM(R5:R30)</f>
        <v>2154</v>
      </c>
      <c r="S31" s="116">
        <f>IF(Q31=0,".",R31/Q31*100)</f>
        <v>90.96283783783784</v>
      </c>
      <c r="T31" s="124">
        <f>SUM(T5:T30)</f>
        <v>2777</v>
      </c>
      <c r="U31" s="110">
        <f>SUM(U5:U30)</f>
        <v>2696</v>
      </c>
      <c r="V31" s="125">
        <f>IF(T31=0,".",U31/T31*100)</f>
        <v>97.08318329132157</v>
      </c>
      <c r="W31" s="119">
        <f>SUM(W5:W30)</f>
        <v>302</v>
      </c>
      <c r="X31" s="110">
        <f>SUM(X5:X30)</f>
        <v>292</v>
      </c>
      <c r="Y31" s="116">
        <f>IF(W31=0,".",X31/W31*100)</f>
        <v>96.68874172185431</v>
      </c>
      <c r="Z31" s="124">
        <f>SUM(Z5:Z30)</f>
        <v>130456</v>
      </c>
      <c r="AA31" s="110">
        <f>SUM(AA5:AA30)</f>
        <v>118665</v>
      </c>
      <c r="AB31" s="125">
        <f>IF(Z31=0,".",AA31/Z31*100)</f>
        <v>90.96170356288711</v>
      </c>
      <c r="AC31" s="119">
        <f>SUM(AC5:AC30)</f>
        <v>135263</v>
      </c>
      <c r="AD31" s="110">
        <f>SUM(AD5:AD30)</f>
        <v>123122</v>
      </c>
      <c r="AE31" s="111">
        <f>IF(AC31=0,".",AD31/AC31*100)</f>
        <v>91.02415294648203</v>
      </c>
    </row>
    <row r="32" spans="1:31" ht="11.25">
      <c r="A32" s="42" t="s">
        <v>101</v>
      </c>
      <c r="B32" s="108">
        <v>188</v>
      </c>
      <c r="C32" s="108">
        <v>161</v>
      </c>
      <c r="D32" s="123">
        <v>85.6</v>
      </c>
      <c r="E32" s="118">
        <v>41</v>
      </c>
      <c r="F32" s="108">
        <v>41</v>
      </c>
      <c r="G32" s="115">
        <v>100</v>
      </c>
      <c r="H32" s="122">
        <v>26</v>
      </c>
      <c r="I32" s="108">
        <v>19</v>
      </c>
      <c r="J32" s="123">
        <v>73.1</v>
      </c>
      <c r="K32" s="118">
        <v>185</v>
      </c>
      <c r="L32" s="108">
        <v>181</v>
      </c>
      <c r="M32" s="115">
        <v>97.8</v>
      </c>
      <c r="N32" s="122">
        <v>749</v>
      </c>
      <c r="O32" s="108">
        <v>693</v>
      </c>
      <c r="P32" s="123">
        <v>92.5</v>
      </c>
      <c r="Q32" s="118">
        <v>18</v>
      </c>
      <c r="R32" s="108">
        <v>17</v>
      </c>
      <c r="S32" s="115">
        <v>94.4</v>
      </c>
      <c r="T32" s="122">
        <v>31</v>
      </c>
      <c r="U32" s="108">
        <v>31</v>
      </c>
      <c r="V32" s="123">
        <v>100</v>
      </c>
      <c r="W32" s="118">
        <v>5</v>
      </c>
      <c r="X32" s="108">
        <v>5</v>
      </c>
      <c r="Y32" s="115">
        <v>100</v>
      </c>
      <c r="Z32" s="122">
        <v>1243</v>
      </c>
      <c r="AA32" s="108">
        <v>1148</v>
      </c>
      <c r="AB32" s="123">
        <v>92.4</v>
      </c>
      <c r="AC32" s="118">
        <v>1292</v>
      </c>
      <c r="AD32" s="108">
        <v>1171</v>
      </c>
      <c r="AE32" s="109">
        <v>90.6</v>
      </c>
    </row>
    <row r="33" spans="1:31" ht="11.25">
      <c r="A33" s="42" t="s">
        <v>102</v>
      </c>
      <c r="B33" s="108">
        <v>137</v>
      </c>
      <c r="C33" s="108">
        <v>106</v>
      </c>
      <c r="D33" s="123">
        <v>77.4</v>
      </c>
      <c r="E33" s="118">
        <v>43</v>
      </c>
      <c r="F33" s="108">
        <v>40</v>
      </c>
      <c r="G33" s="115">
        <v>93</v>
      </c>
      <c r="H33" s="122">
        <v>14</v>
      </c>
      <c r="I33" s="108">
        <v>14</v>
      </c>
      <c r="J33" s="123">
        <v>100</v>
      </c>
      <c r="K33" s="118">
        <v>164</v>
      </c>
      <c r="L33" s="108">
        <v>133</v>
      </c>
      <c r="M33" s="115">
        <v>81.1</v>
      </c>
      <c r="N33" s="122">
        <v>319</v>
      </c>
      <c r="O33" s="108">
        <v>267</v>
      </c>
      <c r="P33" s="123">
        <v>83.7</v>
      </c>
      <c r="Q33" s="118">
        <v>21</v>
      </c>
      <c r="R33" s="108">
        <v>13</v>
      </c>
      <c r="S33" s="115">
        <v>61.9</v>
      </c>
      <c r="T33" s="122" t="s">
        <v>123</v>
      </c>
      <c r="U33" s="108" t="s">
        <v>123</v>
      </c>
      <c r="V33" s="123" t="s">
        <v>123</v>
      </c>
      <c r="W33" s="118" t="s">
        <v>123</v>
      </c>
      <c r="X33" s="108" t="s">
        <v>123</v>
      </c>
      <c r="Y33" s="115" t="s">
        <v>123</v>
      </c>
      <c r="Z33" s="122">
        <v>698</v>
      </c>
      <c r="AA33" s="108">
        <v>573</v>
      </c>
      <c r="AB33" s="123">
        <v>82.1</v>
      </c>
      <c r="AC33" s="118">
        <v>680</v>
      </c>
      <c r="AD33" s="108">
        <v>524</v>
      </c>
      <c r="AE33" s="109">
        <v>77.1</v>
      </c>
    </row>
    <row r="34" spans="1:31" ht="11.25">
      <c r="A34" s="42" t="s">
        <v>103</v>
      </c>
      <c r="B34" s="108">
        <v>196</v>
      </c>
      <c r="C34" s="108">
        <v>171</v>
      </c>
      <c r="D34" s="123">
        <v>87.2</v>
      </c>
      <c r="E34" s="118">
        <v>50</v>
      </c>
      <c r="F34" s="108">
        <v>50</v>
      </c>
      <c r="G34" s="115">
        <v>100</v>
      </c>
      <c r="H34" s="122">
        <v>19</v>
      </c>
      <c r="I34" s="108">
        <v>18</v>
      </c>
      <c r="J34" s="123">
        <v>94.7</v>
      </c>
      <c r="K34" s="118">
        <v>193</v>
      </c>
      <c r="L34" s="108">
        <v>179</v>
      </c>
      <c r="M34" s="115">
        <v>92.7</v>
      </c>
      <c r="N34" s="122">
        <v>550</v>
      </c>
      <c r="O34" s="108">
        <v>485</v>
      </c>
      <c r="P34" s="123">
        <v>88.2</v>
      </c>
      <c r="Q34" s="118">
        <v>16</v>
      </c>
      <c r="R34" s="108">
        <v>15</v>
      </c>
      <c r="S34" s="115">
        <v>93.8</v>
      </c>
      <c r="T34" s="122" t="s">
        <v>123</v>
      </c>
      <c r="U34" s="108" t="s">
        <v>123</v>
      </c>
      <c r="V34" s="123" t="s">
        <v>123</v>
      </c>
      <c r="W34" s="118" t="s">
        <v>123</v>
      </c>
      <c r="X34" s="108" t="s">
        <v>123</v>
      </c>
      <c r="Y34" s="115" t="s">
        <v>123</v>
      </c>
      <c r="Z34" s="122">
        <v>1024</v>
      </c>
      <c r="AA34" s="108">
        <v>918</v>
      </c>
      <c r="AB34" s="123">
        <v>89.6</v>
      </c>
      <c r="AC34" s="118">
        <v>1040</v>
      </c>
      <c r="AD34" s="108">
        <v>949</v>
      </c>
      <c r="AE34" s="109">
        <v>91.3</v>
      </c>
    </row>
    <row r="35" spans="1:31" ht="11.25">
      <c r="A35" s="42" t="s">
        <v>104</v>
      </c>
      <c r="B35" s="108">
        <v>649</v>
      </c>
      <c r="C35" s="108">
        <v>556</v>
      </c>
      <c r="D35" s="123">
        <v>85.7</v>
      </c>
      <c r="E35" s="118">
        <v>136</v>
      </c>
      <c r="F35" s="108">
        <v>127</v>
      </c>
      <c r="G35" s="115">
        <v>93.4</v>
      </c>
      <c r="H35" s="122">
        <v>33</v>
      </c>
      <c r="I35" s="108">
        <v>25</v>
      </c>
      <c r="J35" s="123">
        <v>75.8</v>
      </c>
      <c r="K35" s="118">
        <v>399</v>
      </c>
      <c r="L35" s="108">
        <v>367</v>
      </c>
      <c r="M35" s="115">
        <v>92</v>
      </c>
      <c r="N35" s="122">
        <v>1582</v>
      </c>
      <c r="O35" s="108">
        <v>1372</v>
      </c>
      <c r="P35" s="123">
        <v>86.7</v>
      </c>
      <c r="Q35" s="118">
        <v>18</v>
      </c>
      <c r="R35" s="108">
        <v>16</v>
      </c>
      <c r="S35" s="115">
        <v>88.9</v>
      </c>
      <c r="T35" s="122">
        <v>32</v>
      </c>
      <c r="U35" s="108">
        <v>32</v>
      </c>
      <c r="V35" s="123">
        <v>100</v>
      </c>
      <c r="W35" s="118" t="s">
        <v>123</v>
      </c>
      <c r="X35" s="108" t="s">
        <v>123</v>
      </c>
      <c r="Y35" s="115" t="s">
        <v>123</v>
      </c>
      <c r="Z35" s="122">
        <v>2849</v>
      </c>
      <c r="AA35" s="108">
        <v>2495</v>
      </c>
      <c r="AB35" s="123">
        <v>87.6</v>
      </c>
      <c r="AC35" s="118">
        <v>2726</v>
      </c>
      <c r="AD35" s="108">
        <v>2400</v>
      </c>
      <c r="AE35" s="109">
        <v>88</v>
      </c>
    </row>
    <row r="36" spans="1:31" ht="11.25">
      <c r="A36" s="42" t="s">
        <v>105</v>
      </c>
      <c r="B36" s="108">
        <v>109</v>
      </c>
      <c r="C36" s="108">
        <v>67</v>
      </c>
      <c r="D36" s="123">
        <v>61.5</v>
      </c>
      <c r="E36" s="118">
        <v>41</v>
      </c>
      <c r="F36" s="108">
        <v>36</v>
      </c>
      <c r="G36" s="115">
        <v>87.8</v>
      </c>
      <c r="H36" s="122">
        <v>0</v>
      </c>
      <c r="I36" s="108">
        <v>0</v>
      </c>
      <c r="J36" s="123" t="s">
        <v>123</v>
      </c>
      <c r="K36" s="118">
        <v>70</v>
      </c>
      <c r="L36" s="108">
        <v>50</v>
      </c>
      <c r="M36" s="115">
        <v>71.4</v>
      </c>
      <c r="N36" s="122">
        <v>1184</v>
      </c>
      <c r="O36" s="108">
        <v>845</v>
      </c>
      <c r="P36" s="123">
        <v>71.4</v>
      </c>
      <c r="Q36" s="118" t="s">
        <v>123</v>
      </c>
      <c r="R36" s="108" t="s">
        <v>123</v>
      </c>
      <c r="S36" s="115" t="s">
        <v>123</v>
      </c>
      <c r="T36" s="122" t="s">
        <v>123</v>
      </c>
      <c r="U36" s="108" t="s">
        <v>123</v>
      </c>
      <c r="V36" s="123" t="s">
        <v>123</v>
      </c>
      <c r="W36" s="118" t="s">
        <v>123</v>
      </c>
      <c r="X36" s="108" t="s">
        <v>123</v>
      </c>
      <c r="Y36" s="115" t="s">
        <v>123</v>
      </c>
      <c r="Z36" s="122">
        <v>1404</v>
      </c>
      <c r="AA36" s="108">
        <v>998</v>
      </c>
      <c r="AB36" s="123">
        <v>71.1</v>
      </c>
      <c r="AC36" s="118">
        <v>1273</v>
      </c>
      <c r="AD36" s="108">
        <v>749</v>
      </c>
      <c r="AE36" s="109">
        <v>58.8</v>
      </c>
    </row>
    <row r="37" spans="1:31" s="100" customFormat="1" ht="11.25">
      <c r="A37" s="102" t="s">
        <v>48</v>
      </c>
      <c r="B37" s="110">
        <f>SUM(B32:B36)</f>
        <v>1279</v>
      </c>
      <c r="C37" s="110">
        <f>SUM(C32:C36)</f>
        <v>1061</v>
      </c>
      <c r="D37" s="125">
        <f>IF(B37=0,".",C37/B37*100)</f>
        <v>82.95543393275997</v>
      </c>
      <c r="E37" s="119">
        <f>SUM(E32:E36)</f>
        <v>311</v>
      </c>
      <c r="F37" s="110">
        <f>SUM(F32:F36)</f>
        <v>294</v>
      </c>
      <c r="G37" s="116">
        <f>IF(E37=0,".",F37/E37*100)</f>
        <v>94.53376205787781</v>
      </c>
      <c r="H37" s="124">
        <f>SUM(H32:H36)</f>
        <v>92</v>
      </c>
      <c r="I37" s="110">
        <f>SUM(I32:I36)</f>
        <v>76</v>
      </c>
      <c r="J37" s="125">
        <f>IF(H37=0,".",I37/H37*100)</f>
        <v>82.6086956521739</v>
      </c>
      <c r="K37" s="119">
        <f>SUM(K32:K36)</f>
        <v>1011</v>
      </c>
      <c r="L37" s="110">
        <f>SUM(L32:L36)</f>
        <v>910</v>
      </c>
      <c r="M37" s="116">
        <f>IF(K37=0,".",L37/K37*100)</f>
        <v>90.00989119683481</v>
      </c>
      <c r="N37" s="124">
        <f>SUM(N32:N36)</f>
        <v>4384</v>
      </c>
      <c r="O37" s="110">
        <f>SUM(O32:O36)</f>
        <v>3662</v>
      </c>
      <c r="P37" s="125">
        <f>IF(N37=0,".",O37/N37*100)</f>
        <v>83.53102189781022</v>
      </c>
      <c r="Q37" s="119">
        <f>SUM(Q32:Q36)</f>
        <v>73</v>
      </c>
      <c r="R37" s="110">
        <f>SUM(R32:R36)</f>
        <v>61</v>
      </c>
      <c r="S37" s="116">
        <f>IF(Q37=0,".",R37/Q37*100)</f>
        <v>83.56164383561644</v>
      </c>
      <c r="T37" s="124">
        <f>SUM(T32:T36)</f>
        <v>63</v>
      </c>
      <c r="U37" s="110">
        <f>SUM(U32:U36)</f>
        <v>63</v>
      </c>
      <c r="V37" s="125">
        <f>IF(T37=0,".",U37/T37*100)</f>
        <v>100</v>
      </c>
      <c r="W37" s="119">
        <f>SUM(W32:W36)</f>
        <v>5</v>
      </c>
      <c r="X37" s="110">
        <f>SUM(X32:X36)</f>
        <v>5</v>
      </c>
      <c r="Y37" s="116">
        <f>IF(W37=0,".",X37/W37*100)</f>
        <v>100</v>
      </c>
      <c r="Z37" s="124">
        <f>SUM(Z32:Z36)</f>
        <v>7218</v>
      </c>
      <c r="AA37" s="110">
        <f>SUM(AA32:AA36)</f>
        <v>6132</v>
      </c>
      <c r="AB37" s="125">
        <f>IF(Z37=0,".",AA37/Z37*100)</f>
        <v>84.95428096425603</v>
      </c>
      <c r="AC37" s="119">
        <f>SUM(AC32:AC36)</f>
        <v>7011</v>
      </c>
      <c r="AD37" s="110">
        <f>SUM(AD32:AD36)</f>
        <v>5793</v>
      </c>
      <c r="AE37" s="111">
        <f>IF(AC37=0,".",AD37/AC37*100)</f>
        <v>82.6272999572101</v>
      </c>
    </row>
    <row r="38" spans="1:31" ht="11.25">
      <c r="A38" s="158" t="s">
        <v>107</v>
      </c>
      <c r="B38" s="159">
        <f>B37+B31</f>
        <v>29170</v>
      </c>
      <c r="C38" s="159">
        <f>C37+C31</f>
        <v>26740</v>
      </c>
      <c r="D38" s="160">
        <f>IF(B38=0,".",C38/B38*100)</f>
        <v>91.66952348303052</v>
      </c>
      <c r="E38" s="161">
        <f>E37+E31</f>
        <v>8071</v>
      </c>
      <c r="F38" s="159">
        <f>F37+F31</f>
        <v>7575</v>
      </c>
      <c r="G38" s="162">
        <f>IF(E38=0,".",F38/E38*100)</f>
        <v>93.85454094907693</v>
      </c>
      <c r="H38" s="163">
        <f>H37+H31</f>
        <v>5307</v>
      </c>
      <c r="I38" s="159">
        <f>I37+I31</f>
        <v>4610</v>
      </c>
      <c r="J38" s="160">
        <f>IF(H38=0,".",I38/H38*100)</f>
        <v>86.8664028641417</v>
      </c>
      <c r="K38" s="161">
        <f>K37+K31</f>
        <v>22438</v>
      </c>
      <c r="L38" s="159">
        <f>L37+L31</f>
        <v>20565</v>
      </c>
      <c r="M38" s="162">
        <f>IF(K38=0,".",L38/K38*100)</f>
        <v>91.65255370353864</v>
      </c>
      <c r="N38" s="163">
        <f>N37+N31</f>
        <v>67100</v>
      </c>
      <c r="O38" s="159">
        <f>O37+O31</f>
        <v>60036</v>
      </c>
      <c r="P38" s="160">
        <f>IF(N38=0,".",O38/N38*100)</f>
        <v>89.47242921013412</v>
      </c>
      <c r="Q38" s="161">
        <f>Q37+Q31</f>
        <v>2441</v>
      </c>
      <c r="R38" s="159">
        <f>R37+R31</f>
        <v>2215</v>
      </c>
      <c r="S38" s="162">
        <f>IF(Q38=0,".",R38/Q38*100)</f>
        <v>90.74149938549775</v>
      </c>
      <c r="T38" s="163">
        <f>T37+T31</f>
        <v>2840</v>
      </c>
      <c r="U38" s="159">
        <f>U37+U31</f>
        <v>2759</v>
      </c>
      <c r="V38" s="160">
        <f>IF(T38=0,".",U38/T38*100)</f>
        <v>97.14788732394366</v>
      </c>
      <c r="W38" s="161">
        <f>W37+W31</f>
        <v>307</v>
      </c>
      <c r="X38" s="159">
        <f>X37+X31</f>
        <v>297</v>
      </c>
      <c r="Y38" s="162">
        <f>IF(W38=0,".",X38/W38*100)</f>
        <v>96.74267100977198</v>
      </c>
      <c r="Z38" s="163">
        <f>Z37+Z31</f>
        <v>137674</v>
      </c>
      <c r="AA38" s="159">
        <f>AA37+AA31</f>
        <v>124797</v>
      </c>
      <c r="AB38" s="160">
        <f>IF(Z38=0,".",AA38/Z38*100)</f>
        <v>90.64674520969828</v>
      </c>
      <c r="AC38" s="161">
        <f>AC37+AC31</f>
        <v>142274</v>
      </c>
      <c r="AD38" s="159">
        <f>AD37+AD31</f>
        <v>128915</v>
      </c>
      <c r="AE38" s="164">
        <f>IF(AC38=0,".",AD38/AC38*100)</f>
        <v>90.61037153661246</v>
      </c>
    </row>
    <row r="39" spans="1:31" ht="12" thickBot="1">
      <c r="A39" s="214" t="s">
        <v>145</v>
      </c>
      <c r="B39" s="214"/>
      <c r="C39" s="214"/>
      <c r="D39" s="112"/>
      <c r="E39" s="112"/>
      <c r="F39" s="112"/>
      <c r="G39" s="112"/>
      <c r="H39" s="112"/>
      <c r="I39" s="112"/>
      <c r="J39" s="112"/>
      <c r="K39" s="113"/>
      <c r="L39" s="113"/>
      <c r="M39" s="113"/>
      <c r="N39" s="113"/>
      <c r="O39" s="113"/>
      <c r="P39" s="113"/>
      <c r="Q39" s="113"/>
      <c r="R39" s="113"/>
      <c r="S39" s="113"/>
      <c r="T39" s="113"/>
      <c r="U39" s="113"/>
      <c r="V39" s="113"/>
      <c r="W39" s="113"/>
      <c r="X39" s="113"/>
      <c r="Y39" s="113"/>
      <c r="Z39" s="113"/>
      <c r="AA39" s="113"/>
      <c r="AB39" s="113"/>
      <c r="AC39" s="113"/>
      <c r="AD39" s="113"/>
      <c r="AE39" s="113"/>
    </row>
  </sheetData>
  <mergeCells count="12">
    <mergeCell ref="A39:C39"/>
    <mergeCell ref="W3:Y3"/>
    <mergeCell ref="Q3:S3"/>
    <mergeCell ref="H3:J3"/>
    <mergeCell ref="B3:D3"/>
    <mergeCell ref="A3:A4"/>
    <mergeCell ref="K3:M3"/>
    <mergeCell ref="N3:P3"/>
    <mergeCell ref="AC3:AE3"/>
    <mergeCell ref="T3:V3"/>
    <mergeCell ref="Z3:AB3"/>
    <mergeCell ref="E3:G3"/>
  </mergeCells>
  <printOptions horizontalCentered="1" verticalCentered="1"/>
  <pageMargins left="0.42" right="0.31" top="0.54" bottom="0.66" header="0.34" footer="0.43"/>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pageSetUpPr fitToPage="1"/>
  </sheetPr>
  <dimension ref="A1:H25"/>
  <sheetViews>
    <sheetView workbookViewId="0" topLeftCell="A1">
      <selection activeCell="A23" sqref="A23"/>
    </sheetView>
  </sheetViews>
  <sheetFormatPr defaultColWidth="11.421875" defaultRowHeight="12.75"/>
  <cols>
    <col min="1" max="7" width="10.7109375" style="0" customWidth="1"/>
    <col min="8" max="8" width="30.57421875" style="0" customWidth="1"/>
    <col min="9" max="9" width="10.7109375" style="0" customWidth="1"/>
  </cols>
  <sheetData>
    <row r="1" spans="1:8" ht="15.75" customHeight="1">
      <c r="A1" s="226" t="s">
        <v>28</v>
      </c>
      <c r="B1" s="227"/>
      <c r="C1" s="227"/>
      <c r="D1" s="227"/>
      <c r="E1" s="227"/>
      <c r="F1" s="227"/>
      <c r="G1" s="227"/>
      <c r="H1" s="228"/>
    </row>
    <row r="2" spans="1:8" ht="30" customHeight="1">
      <c r="A2" s="218" t="s">
        <v>121</v>
      </c>
      <c r="B2" s="219"/>
      <c r="C2" s="219"/>
      <c r="D2" s="219"/>
      <c r="E2" s="219"/>
      <c r="F2" s="219"/>
      <c r="G2" s="219"/>
      <c r="H2" s="220"/>
    </row>
    <row r="3" spans="1:8" ht="75" customHeight="1">
      <c r="A3" s="218" t="s">
        <v>108</v>
      </c>
      <c r="B3" s="224"/>
      <c r="C3" s="224"/>
      <c r="D3" s="224"/>
      <c r="E3" s="224"/>
      <c r="F3" s="224"/>
      <c r="G3" s="224"/>
      <c r="H3" s="225"/>
    </row>
    <row r="4" spans="1:8" ht="75" customHeight="1">
      <c r="A4" s="229" t="s">
        <v>58</v>
      </c>
      <c r="B4" s="230"/>
      <c r="C4" s="230"/>
      <c r="D4" s="230"/>
      <c r="E4" s="230"/>
      <c r="F4" s="230"/>
      <c r="G4" s="230"/>
      <c r="H4" s="231"/>
    </row>
    <row r="5" spans="1:8" ht="15.75" customHeight="1">
      <c r="A5" s="221" t="s">
        <v>29</v>
      </c>
      <c r="B5" s="222"/>
      <c r="C5" s="222"/>
      <c r="D5" s="222"/>
      <c r="E5" s="222"/>
      <c r="F5" s="222"/>
      <c r="G5" s="222"/>
      <c r="H5" s="223"/>
    </row>
    <row r="6" spans="1:8" ht="12.75">
      <c r="A6" s="221" t="s">
        <v>141</v>
      </c>
      <c r="B6" s="222"/>
      <c r="C6" s="222"/>
      <c r="D6" s="222"/>
      <c r="E6" s="222"/>
      <c r="F6" s="222"/>
      <c r="G6" s="222"/>
      <c r="H6" s="223"/>
    </row>
    <row r="7" spans="1:8" ht="12.75">
      <c r="A7" s="3" t="s">
        <v>142</v>
      </c>
      <c r="B7" s="4"/>
      <c r="C7" s="4"/>
      <c r="D7" s="4"/>
      <c r="E7" s="4"/>
      <c r="F7" s="4"/>
      <c r="G7" s="4"/>
      <c r="H7" s="5"/>
    </row>
    <row r="8" spans="1:8" ht="39.75" customHeight="1">
      <c r="A8" s="232" t="s">
        <v>46</v>
      </c>
      <c r="B8" s="233"/>
      <c r="C8" s="233"/>
      <c r="D8" s="233"/>
      <c r="E8" s="233"/>
      <c r="F8" s="233"/>
      <c r="G8" s="233"/>
      <c r="H8" s="234"/>
    </row>
    <row r="9" spans="1:8" ht="60" customHeight="1">
      <c r="A9" s="218" t="s">
        <v>47</v>
      </c>
      <c r="B9" s="219"/>
      <c r="C9" s="219"/>
      <c r="D9" s="219"/>
      <c r="E9" s="219"/>
      <c r="F9" s="219"/>
      <c r="G9" s="219"/>
      <c r="H9" s="220"/>
    </row>
    <row r="10" spans="1:8" ht="15.75" customHeight="1">
      <c r="A10" s="6" t="s">
        <v>30</v>
      </c>
      <c r="B10" s="7"/>
      <c r="C10" s="7"/>
      <c r="D10" s="7"/>
      <c r="E10" s="7"/>
      <c r="F10" s="7"/>
      <c r="G10" s="7"/>
      <c r="H10" s="8"/>
    </row>
    <row r="11" spans="1:8" ht="12" customHeight="1">
      <c r="A11" s="9" t="s">
        <v>31</v>
      </c>
      <c r="B11" s="10"/>
      <c r="C11" s="10"/>
      <c r="D11" s="10"/>
      <c r="E11" s="10"/>
      <c r="F11" s="10"/>
      <c r="G11" s="10"/>
      <c r="H11" s="11"/>
    </row>
    <row r="12" spans="1:8" ht="12" customHeight="1">
      <c r="A12" s="9" t="s">
        <v>32</v>
      </c>
      <c r="B12" s="10"/>
      <c r="C12" s="10"/>
      <c r="D12" s="10"/>
      <c r="E12" s="10"/>
      <c r="F12" s="10"/>
      <c r="G12" s="10"/>
      <c r="H12" s="11"/>
    </row>
    <row r="13" spans="1:8" ht="12" customHeight="1">
      <c r="A13" s="9" t="s">
        <v>33</v>
      </c>
      <c r="B13" s="10"/>
      <c r="C13" s="10"/>
      <c r="D13" s="10"/>
      <c r="E13" s="10"/>
      <c r="F13" s="10"/>
      <c r="G13" s="10"/>
      <c r="H13" s="11"/>
    </row>
    <row r="14" spans="1:8" ht="15.75" customHeight="1">
      <c r="A14" s="12" t="s">
        <v>34</v>
      </c>
      <c r="B14" s="10"/>
      <c r="C14" s="10"/>
      <c r="D14" s="10"/>
      <c r="E14" s="10"/>
      <c r="F14" s="10"/>
      <c r="G14" s="10"/>
      <c r="H14" s="11"/>
    </row>
    <row r="15" spans="1:8" ht="12.75">
      <c r="A15" s="243" t="s">
        <v>143</v>
      </c>
      <c r="B15" s="10"/>
      <c r="C15" s="10"/>
      <c r="D15" s="10"/>
      <c r="E15" s="10"/>
      <c r="F15" s="10"/>
      <c r="G15" s="10"/>
      <c r="H15" s="11"/>
    </row>
    <row r="16" spans="1:8" ht="12" customHeight="1">
      <c r="A16" s="9" t="s">
        <v>57</v>
      </c>
      <c r="B16" s="10"/>
      <c r="C16" s="10"/>
      <c r="D16" s="10"/>
      <c r="E16" s="10"/>
      <c r="F16" s="10"/>
      <c r="G16" s="10"/>
      <c r="H16" s="11"/>
    </row>
    <row r="17" spans="1:8" ht="12" customHeight="1">
      <c r="A17" s="9" t="s">
        <v>35</v>
      </c>
      <c r="B17" s="10"/>
      <c r="C17" s="10"/>
      <c r="D17" s="10"/>
      <c r="E17" s="10"/>
      <c r="F17" s="10"/>
      <c r="G17" s="10"/>
      <c r="H17" s="11"/>
    </row>
    <row r="18" spans="1:8" ht="12" customHeight="1">
      <c r="A18" s="9" t="s">
        <v>38</v>
      </c>
      <c r="B18" s="10"/>
      <c r="C18" s="10"/>
      <c r="D18" s="10"/>
      <c r="E18" s="10"/>
      <c r="F18" s="10"/>
      <c r="G18" s="10"/>
      <c r="H18" s="11"/>
    </row>
    <row r="19" spans="1:8" ht="12" customHeight="1">
      <c r="A19" s="243" t="s">
        <v>18</v>
      </c>
      <c r="B19" s="10"/>
      <c r="C19" s="10"/>
      <c r="D19" s="10"/>
      <c r="E19" s="10"/>
      <c r="F19" s="10"/>
      <c r="G19" s="10"/>
      <c r="H19" s="11"/>
    </row>
    <row r="20" spans="1:8" ht="12" customHeight="1">
      <c r="A20" s="9" t="s">
        <v>122</v>
      </c>
      <c r="B20" s="10"/>
      <c r="C20" s="10"/>
      <c r="D20" s="10"/>
      <c r="E20" s="10"/>
      <c r="F20" s="10"/>
      <c r="G20" s="10"/>
      <c r="H20" s="11"/>
    </row>
    <row r="21" spans="1:8" ht="12" customHeight="1">
      <c r="A21" s="9" t="s">
        <v>63</v>
      </c>
      <c r="B21" s="10"/>
      <c r="C21" s="10"/>
      <c r="D21" s="10"/>
      <c r="E21" s="10"/>
      <c r="F21" s="10"/>
      <c r="G21" s="10"/>
      <c r="H21" s="11"/>
    </row>
    <row r="22" spans="1:8" ht="12" customHeight="1">
      <c r="A22" s="9" t="s">
        <v>37</v>
      </c>
      <c r="B22" s="10"/>
      <c r="C22" s="10"/>
      <c r="D22" s="10"/>
      <c r="E22" s="10"/>
      <c r="F22" s="10"/>
      <c r="G22" s="10"/>
      <c r="H22" s="11"/>
    </row>
    <row r="23" spans="1:8" ht="12" customHeight="1">
      <c r="A23" s="243" t="s">
        <v>144</v>
      </c>
      <c r="B23" s="10"/>
      <c r="C23" s="10"/>
      <c r="D23" s="10"/>
      <c r="E23" s="10"/>
      <c r="F23" s="10"/>
      <c r="G23" s="10"/>
      <c r="H23" s="11"/>
    </row>
    <row r="24" spans="1:8" ht="12" customHeight="1">
      <c r="A24" s="9" t="s">
        <v>56</v>
      </c>
      <c r="B24" s="10"/>
      <c r="C24" s="10"/>
      <c r="D24" s="10"/>
      <c r="E24" s="10"/>
      <c r="F24" s="10"/>
      <c r="G24" s="10"/>
      <c r="H24" s="11"/>
    </row>
    <row r="25" spans="1:8" ht="12" customHeight="1">
      <c r="A25" s="13" t="s">
        <v>36</v>
      </c>
      <c r="B25" s="14"/>
      <c r="C25" s="14"/>
      <c r="D25" s="14"/>
      <c r="E25" s="14"/>
      <c r="F25" s="14"/>
      <c r="G25" s="14"/>
      <c r="H25" s="15"/>
    </row>
  </sheetData>
  <mergeCells count="8">
    <mergeCell ref="A1:H1"/>
    <mergeCell ref="A4:H4"/>
    <mergeCell ref="A6:H6"/>
    <mergeCell ref="A8:H8"/>
    <mergeCell ref="A9:H9"/>
    <mergeCell ref="A5:H5"/>
    <mergeCell ref="A2:H2"/>
    <mergeCell ref="A3:H3"/>
  </mergeCells>
  <printOptions/>
  <pageMargins left="0.75" right="0.75" top="1" bottom="1" header="0.4921259845" footer="0.4921259845"/>
  <pageSetup fitToHeight="1" fitToWidth="1" horizontalDpi="600" verticalDpi="600" orientation="portrait" paperSize="9" scale="82" r:id="rId1"/>
</worksheet>
</file>

<file path=xl/worksheets/sheet13.xml><?xml version="1.0" encoding="utf-8"?>
<worksheet xmlns="http://schemas.openxmlformats.org/spreadsheetml/2006/main" xmlns:r="http://schemas.openxmlformats.org/officeDocument/2006/relationships">
  <dimension ref="A1:I29"/>
  <sheetViews>
    <sheetView workbookViewId="0" topLeftCell="A1">
      <selection activeCell="C32" sqref="C32"/>
    </sheetView>
  </sheetViews>
  <sheetFormatPr defaultColWidth="11.421875" defaultRowHeight="12.75"/>
  <cols>
    <col min="3" max="3" width="12.28125" style="0" customWidth="1"/>
  </cols>
  <sheetData>
    <row r="1" spans="1:5" ht="38.25">
      <c r="A1" s="136"/>
      <c r="B1" s="137" t="s">
        <v>124</v>
      </c>
      <c r="C1" s="137" t="s">
        <v>125</v>
      </c>
      <c r="D1" s="137" t="s">
        <v>126</v>
      </c>
      <c r="E1" s="137" t="s">
        <v>39</v>
      </c>
    </row>
    <row r="2" spans="1:5" ht="12.75" customHeight="1">
      <c r="A2" s="132" t="s">
        <v>40</v>
      </c>
      <c r="B2" s="133">
        <v>0.7509999999999999</v>
      </c>
      <c r="C2" s="133">
        <v>0.755</v>
      </c>
      <c r="D2" s="133">
        <v>0.727</v>
      </c>
      <c r="E2" s="133">
        <v>0.7490000000000001</v>
      </c>
    </row>
    <row r="3" spans="1:5" ht="12.75">
      <c r="A3" s="132" t="s">
        <v>41</v>
      </c>
      <c r="B3" s="133">
        <v>0.745</v>
      </c>
      <c r="C3" s="133">
        <v>0.774</v>
      </c>
      <c r="D3" s="133">
        <v>0.779</v>
      </c>
      <c r="E3" s="133">
        <v>0.758</v>
      </c>
    </row>
    <row r="4" spans="1:5" ht="12.75">
      <c r="A4" s="132" t="s">
        <v>42</v>
      </c>
      <c r="B4" s="133">
        <v>0.7659999999999999</v>
      </c>
      <c r="C4" s="133">
        <v>0.777</v>
      </c>
      <c r="D4" s="133">
        <v>0.7909999999999999</v>
      </c>
      <c r="E4" s="133">
        <v>0.773</v>
      </c>
    </row>
    <row r="5" spans="1:5" ht="12.75">
      <c r="A5" s="132" t="s">
        <v>43</v>
      </c>
      <c r="B5" s="133">
        <v>0.792</v>
      </c>
      <c r="C5" s="133">
        <v>0.795</v>
      </c>
      <c r="D5" s="133">
        <v>0.767</v>
      </c>
      <c r="E5" s="133">
        <v>0.789</v>
      </c>
    </row>
    <row r="6" spans="1:5" ht="12.75">
      <c r="A6" s="132" t="s">
        <v>44</v>
      </c>
      <c r="B6" s="133">
        <v>0.784</v>
      </c>
      <c r="C6" s="133">
        <v>0.785</v>
      </c>
      <c r="D6" s="133">
        <v>0.777</v>
      </c>
      <c r="E6" s="133">
        <v>0.7829999999999999</v>
      </c>
    </row>
    <row r="7" spans="1:5" ht="12.75">
      <c r="A7" s="132" t="s">
        <v>45</v>
      </c>
      <c r="B7" s="133">
        <v>0.799</v>
      </c>
      <c r="C7" s="133">
        <v>0.7909999999999999</v>
      </c>
      <c r="D7" s="133">
        <v>0.7909999999999999</v>
      </c>
      <c r="E7" s="133">
        <v>0.795</v>
      </c>
    </row>
    <row r="8" spans="1:5" ht="12.75">
      <c r="A8" s="132">
        <v>2001</v>
      </c>
      <c r="B8" s="133">
        <v>0.794</v>
      </c>
      <c r="C8" s="133">
        <v>0.7809999999999999</v>
      </c>
      <c r="D8" s="133">
        <v>0.775</v>
      </c>
      <c r="E8" s="133">
        <v>0.7859999999999999</v>
      </c>
    </row>
    <row r="9" spans="1:5" ht="12.75">
      <c r="A9" s="132">
        <v>2002</v>
      </c>
      <c r="B9" s="133">
        <v>0.802965653650466</v>
      </c>
      <c r="C9" s="133">
        <v>0.7683769610840819</v>
      </c>
      <c r="D9" s="133">
        <v>0.766450439825053</v>
      </c>
      <c r="E9" s="133">
        <v>0.7857007598360982</v>
      </c>
    </row>
    <row r="10" spans="1:5" ht="12.75">
      <c r="A10" s="132">
        <v>2003</v>
      </c>
      <c r="B10" s="133">
        <v>0.83669307690149</v>
      </c>
      <c r="C10" s="133">
        <v>0.767031385124429</v>
      </c>
      <c r="D10" s="133">
        <v>0.7587616047745359</v>
      </c>
      <c r="E10" s="133">
        <v>0.8010437914329424</v>
      </c>
    </row>
    <row r="11" spans="1:5" ht="12.75">
      <c r="A11" s="132">
        <v>2004</v>
      </c>
      <c r="B11" s="133">
        <v>0.8247673070788549</v>
      </c>
      <c r="C11" s="133">
        <v>0.7692022741548421</v>
      </c>
      <c r="D11" s="133">
        <v>0.7687298015954181</v>
      </c>
      <c r="E11" s="133">
        <v>0.7972536077592619</v>
      </c>
    </row>
    <row r="12" spans="1:5" ht="12.75">
      <c r="A12" s="132">
        <v>2005</v>
      </c>
      <c r="B12" s="133">
        <v>0.840653120151033</v>
      </c>
      <c r="C12" s="133">
        <v>0.762105764443579</v>
      </c>
      <c r="D12" s="133">
        <v>0.7465680506527711</v>
      </c>
      <c r="E12" s="133">
        <v>0.7992124742066372</v>
      </c>
    </row>
    <row r="13" spans="1:5" ht="12.75">
      <c r="A13" s="132">
        <v>2006</v>
      </c>
      <c r="B13" s="133">
        <v>0.8656581178789864</v>
      </c>
      <c r="C13" s="133">
        <v>0.7733278373179445</v>
      </c>
      <c r="D13" s="133">
        <v>0.7733337434730115</v>
      </c>
      <c r="E13" s="133">
        <v>0.8205558191278315</v>
      </c>
    </row>
    <row r="14" spans="1:5" ht="12.75">
      <c r="A14" s="132">
        <v>2007</v>
      </c>
      <c r="B14" s="133">
        <v>0.877</v>
      </c>
      <c r="C14" s="133">
        <v>0.793</v>
      </c>
      <c r="D14" s="133">
        <v>0.785</v>
      </c>
      <c r="E14" s="133">
        <v>0.834</v>
      </c>
    </row>
    <row r="15" spans="1:5" ht="12.75">
      <c r="A15" s="132">
        <v>2008</v>
      </c>
      <c r="B15" s="133">
        <v>0.879</v>
      </c>
      <c r="C15" s="133">
        <v>0.803</v>
      </c>
      <c r="D15" s="133">
        <v>0.77</v>
      </c>
      <c r="E15" s="133">
        <v>0.835</v>
      </c>
    </row>
    <row r="16" spans="1:5" ht="12.75">
      <c r="A16" s="132">
        <v>2009</v>
      </c>
      <c r="B16" s="133">
        <v>0.889</v>
      </c>
      <c r="C16" s="133">
        <v>0.798</v>
      </c>
      <c r="D16" s="133">
        <v>0.873</v>
      </c>
      <c r="E16" s="133">
        <v>0.862</v>
      </c>
    </row>
    <row r="17" spans="1:9" ht="12.75">
      <c r="A17" s="132">
        <v>2010</v>
      </c>
      <c r="B17" s="133">
        <v>0.873</v>
      </c>
      <c r="C17" s="133">
        <v>0.816</v>
      </c>
      <c r="D17" s="133">
        <v>0.865</v>
      </c>
      <c r="E17" s="133">
        <v>0.856</v>
      </c>
      <c r="F17" s="17"/>
      <c r="G17" s="17"/>
      <c r="H17" s="17"/>
      <c r="I17" s="17"/>
    </row>
    <row r="18" spans="1:5" ht="12.75">
      <c r="A18" s="132">
        <v>2011</v>
      </c>
      <c r="B18" s="133">
        <v>0.883</v>
      </c>
      <c r="C18" s="133">
        <v>0.825</v>
      </c>
      <c r="D18" s="133">
        <v>0.84</v>
      </c>
      <c r="E18" s="133">
        <v>0.857</v>
      </c>
    </row>
    <row r="19" spans="1:5" ht="12.75" customHeight="1">
      <c r="A19" s="132">
        <v>2012</v>
      </c>
      <c r="B19" s="133">
        <v>0.895</v>
      </c>
      <c r="C19" s="133">
        <v>0.831</v>
      </c>
      <c r="D19" s="133">
        <v>0.781</v>
      </c>
      <c r="E19" s="133">
        <v>0.843</v>
      </c>
    </row>
    <row r="20" spans="1:5" ht="12.75">
      <c r="A20" s="132">
        <v>2013</v>
      </c>
      <c r="B20" s="133">
        <v>0.919</v>
      </c>
      <c r="C20" s="133">
        <v>0.864</v>
      </c>
      <c r="D20" s="133">
        <v>0.786</v>
      </c>
      <c r="E20" s="133">
        <v>0.868</v>
      </c>
    </row>
    <row r="21" spans="1:5" ht="12.75">
      <c r="A21" s="132">
        <v>2014</v>
      </c>
      <c r="B21" s="133">
        <v>0.909</v>
      </c>
      <c r="C21" s="133">
        <v>0.906</v>
      </c>
      <c r="D21" s="133">
        <v>0.819</v>
      </c>
      <c r="E21" s="133">
        <v>0.879</v>
      </c>
    </row>
    <row r="22" spans="1:5" ht="12.75">
      <c r="A22" s="134" t="s">
        <v>127</v>
      </c>
      <c r="B22" s="135">
        <f>'Fig 1'!L8/100</f>
        <v>0.9145232070675742</v>
      </c>
      <c r="C22" s="135">
        <f>'Fig 3'!L16/100</f>
        <v>0.9064674520969828</v>
      </c>
      <c r="D22" s="135">
        <f>'Fig 5'!L7/100</f>
        <v>0.8034723995767814</v>
      </c>
      <c r="E22" s="135">
        <f>SUM('Fig 1'!K8,'Fig 3'!K16,'Fig 5'!K7)/SUM('Fig 1'!J8,'Fig 3'!J16,'Fig 5'!J7)</f>
        <v>0.878335794684902</v>
      </c>
    </row>
    <row r="23" spans="1:5" ht="12.75">
      <c r="A23" s="16"/>
      <c r="B23" s="18"/>
      <c r="C23" s="18"/>
      <c r="D23" s="18"/>
      <c r="E23" s="18"/>
    </row>
    <row r="24" ht="12.75">
      <c r="A24" s="16"/>
    </row>
    <row r="25" ht="12.75">
      <c r="A25" s="16"/>
    </row>
    <row r="26" spans="1:5" ht="12.75">
      <c r="A26" s="16"/>
      <c r="B26" s="18"/>
      <c r="C26" s="18"/>
      <c r="D26" s="18"/>
      <c r="E26" s="18"/>
    </row>
    <row r="27" spans="1:5" ht="12.75">
      <c r="A27" s="16"/>
      <c r="B27" s="18"/>
      <c r="C27" s="18"/>
      <c r="D27" s="18"/>
      <c r="E27" s="18"/>
    </row>
    <row r="28" spans="1:5" ht="12.75">
      <c r="A28" s="16"/>
      <c r="B28" s="18"/>
      <c r="C28" s="18"/>
      <c r="D28" s="18"/>
      <c r="E28" s="18"/>
    </row>
    <row r="29" spans="1:5" ht="12.75">
      <c r="A29" s="16"/>
      <c r="B29" s="18"/>
      <c r="C29" s="18"/>
      <c r="D29" s="18"/>
      <c r="E29" s="18"/>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Feuil1">
    <pageSetUpPr fitToPage="1"/>
  </sheetPr>
  <dimension ref="A1:AL10"/>
  <sheetViews>
    <sheetView workbookViewId="0" topLeftCell="A1">
      <selection activeCell="A2" sqref="A2"/>
    </sheetView>
  </sheetViews>
  <sheetFormatPr defaultColWidth="11.421875" defaultRowHeight="12.75" customHeight="1"/>
  <cols>
    <col min="1" max="1" width="11.140625" style="19" customWidth="1"/>
    <col min="2" max="12" width="9.00390625" style="19" customWidth="1"/>
    <col min="13" max="16384" width="11.421875" style="19" customWidth="1"/>
  </cols>
  <sheetData>
    <row r="1" spans="1:12" ht="12.75" customHeight="1">
      <c r="A1" s="138" t="s">
        <v>131</v>
      </c>
      <c r="B1" s="20"/>
      <c r="C1" s="20"/>
      <c r="D1" s="20"/>
      <c r="E1" s="20"/>
      <c r="F1" s="20"/>
      <c r="G1" s="20"/>
      <c r="H1" s="20"/>
      <c r="I1" s="20"/>
      <c r="J1" s="20"/>
      <c r="K1" s="20"/>
      <c r="L1" s="20"/>
    </row>
    <row r="2" spans="1:12" ht="12.75" customHeight="1" thickBot="1">
      <c r="A2" s="167"/>
      <c r="B2" s="20"/>
      <c r="C2" s="20"/>
      <c r="D2" s="20"/>
      <c r="E2" s="20"/>
      <c r="F2" s="20"/>
      <c r="G2" s="20"/>
      <c r="H2" s="20"/>
      <c r="I2" s="20"/>
      <c r="J2" s="20"/>
      <c r="K2" s="20"/>
      <c r="L2" s="20"/>
    </row>
    <row r="3" spans="1:12" ht="12.75" customHeight="1" thickTop="1">
      <c r="A3" s="180" t="s">
        <v>0</v>
      </c>
      <c r="B3" s="179" t="s">
        <v>1</v>
      </c>
      <c r="C3" s="179"/>
      <c r="D3" s="179"/>
      <c r="E3" s="179"/>
      <c r="F3" s="182"/>
      <c r="G3" s="183" t="s">
        <v>72</v>
      </c>
      <c r="H3" s="179"/>
      <c r="I3" s="184"/>
      <c r="J3" s="178" t="s">
        <v>2</v>
      </c>
      <c r="K3" s="179"/>
      <c r="L3" s="179"/>
    </row>
    <row r="4" spans="1:12" ht="12.75" customHeight="1">
      <c r="A4" s="181"/>
      <c r="B4" s="23" t="s">
        <v>3</v>
      </c>
      <c r="C4" s="22" t="s">
        <v>4</v>
      </c>
      <c r="D4" s="22" t="s">
        <v>5</v>
      </c>
      <c r="E4" s="23" t="s">
        <v>6</v>
      </c>
      <c r="F4" s="45" t="s">
        <v>7</v>
      </c>
      <c r="G4" s="53" t="s">
        <v>3</v>
      </c>
      <c r="H4" s="24" t="s">
        <v>4</v>
      </c>
      <c r="I4" s="54" t="s">
        <v>7</v>
      </c>
      <c r="J4" s="49" t="s">
        <v>3</v>
      </c>
      <c r="K4" s="22" t="s">
        <v>4</v>
      </c>
      <c r="L4" s="22" t="s">
        <v>8</v>
      </c>
    </row>
    <row r="5" spans="1:12" ht="11.25">
      <c r="A5" s="25" t="s">
        <v>9</v>
      </c>
      <c r="B5" s="26">
        <v>54977</v>
      </c>
      <c r="C5" s="26">
        <v>43821</v>
      </c>
      <c r="D5" s="27">
        <v>79.7</v>
      </c>
      <c r="E5" s="26">
        <v>2615</v>
      </c>
      <c r="F5" s="46">
        <v>4.8</v>
      </c>
      <c r="G5" s="55">
        <v>8541</v>
      </c>
      <c r="H5" s="26">
        <v>5984</v>
      </c>
      <c r="I5" s="56">
        <v>70.1</v>
      </c>
      <c r="J5" s="50">
        <v>54977</v>
      </c>
      <c r="K5" s="26">
        <v>49805</v>
      </c>
      <c r="L5" s="27">
        <v>90.6</v>
      </c>
    </row>
    <row r="6" spans="1:12" ht="11.25">
      <c r="A6" s="28" t="s">
        <v>10</v>
      </c>
      <c r="B6" s="29">
        <v>110032</v>
      </c>
      <c r="C6" s="29">
        <v>88747</v>
      </c>
      <c r="D6" s="30">
        <v>80.7</v>
      </c>
      <c r="E6" s="29">
        <v>4451</v>
      </c>
      <c r="F6" s="47">
        <v>4</v>
      </c>
      <c r="G6" s="57">
        <v>16834</v>
      </c>
      <c r="H6" s="29">
        <v>11638</v>
      </c>
      <c r="I6" s="58">
        <v>69.1</v>
      </c>
      <c r="J6" s="51">
        <v>110032</v>
      </c>
      <c r="K6" s="29">
        <v>100385</v>
      </c>
      <c r="L6" s="30">
        <v>91.2</v>
      </c>
    </row>
    <row r="7" spans="1:12" ht="11.25">
      <c r="A7" s="28" t="s">
        <v>11</v>
      </c>
      <c r="B7" s="29">
        <v>181588</v>
      </c>
      <c r="C7" s="29">
        <v>150262</v>
      </c>
      <c r="D7" s="30">
        <v>82.7</v>
      </c>
      <c r="E7" s="29">
        <v>8306</v>
      </c>
      <c r="F7" s="47">
        <v>4.6</v>
      </c>
      <c r="G7" s="57">
        <v>23020</v>
      </c>
      <c r="H7" s="29">
        <v>16519</v>
      </c>
      <c r="I7" s="58">
        <v>71.8</v>
      </c>
      <c r="J7" s="51">
        <v>181588</v>
      </c>
      <c r="K7" s="29">
        <v>166781</v>
      </c>
      <c r="L7" s="30">
        <v>91.8</v>
      </c>
    </row>
    <row r="8" spans="1:38" s="21" customFormat="1" ht="11.25">
      <c r="A8" s="139" t="s">
        <v>12</v>
      </c>
      <c r="B8" s="140">
        <f>SUM(B5:B7)</f>
        <v>346597</v>
      </c>
      <c r="C8" s="140">
        <f>SUM(C5:C7)</f>
        <v>282830</v>
      </c>
      <c r="D8" s="141">
        <f>IF(B8=0,".",C8/B8*100)</f>
        <v>81.60197578167151</v>
      </c>
      <c r="E8" s="140">
        <f>SUM(E5:E7)</f>
        <v>15372</v>
      </c>
      <c r="F8" s="142">
        <f>IF(B8=0,".",E8/B8*100)</f>
        <v>4.435122058182847</v>
      </c>
      <c r="G8" s="143">
        <f>SUM(G5:G7)</f>
        <v>48395</v>
      </c>
      <c r="H8" s="140">
        <f>SUM(H5:H7)</f>
        <v>34141</v>
      </c>
      <c r="I8" s="144">
        <f>IF(G8=0,".",H8/G8*100)</f>
        <v>70.54654406446947</v>
      </c>
      <c r="J8" s="145">
        <f>SUM(J5:J7)</f>
        <v>346597</v>
      </c>
      <c r="K8" s="140">
        <f>SUM(K5:K7)</f>
        <v>316971</v>
      </c>
      <c r="L8" s="141">
        <f>IF(B8=0,".",K8/B8*100)</f>
        <v>91.45232070675742</v>
      </c>
      <c r="M8" s="19"/>
      <c r="N8" s="19"/>
      <c r="O8" s="19"/>
      <c r="P8" s="19"/>
      <c r="Q8" s="19"/>
      <c r="R8" s="19"/>
      <c r="S8" s="19"/>
      <c r="T8" s="19"/>
      <c r="U8" s="19"/>
      <c r="V8" s="19"/>
      <c r="W8" s="19"/>
      <c r="X8" s="19"/>
      <c r="Y8" s="19"/>
      <c r="Z8" s="19"/>
      <c r="AA8" s="19"/>
      <c r="AB8" s="19"/>
      <c r="AC8" s="19"/>
      <c r="AD8" s="19"/>
      <c r="AE8" s="19"/>
      <c r="AF8" s="19"/>
      <c r="AG8" s="19"/>
      <c r="AH8" s="19"/>
      <c r="AI8" s="19"/>
      <c r="AJ8" s="19"/>
      <c r="AK8" s="19"/>
      <c r="AL8" s="19"/>
    </row>
    <row r="9" spans="1:38" s="21" customFormat="1" ht="12.75">
      <c r="A9" s="185" t="s">
        <v>69</v>
      </c>
      <c r="B9" s="186"/>
      <c r="C9" s="186"/>
      <c r="D9" s="186"/>
      <c r="E9" s="186"/>
      <c r="F9" s="186"/>
      <c r="G9" s="186"/>
      <c r="H9" s="186"/>
      <c r="I9" s="186"/>
      <c r="J9" s="186"/>
      <c r="K9" s="186"/>
      <c r="L9" s="186"/>
      <c r="M9" s="19"/>
      <c r="N9" s="19"/>
      <c r="O9" s="19"/>
      <c r="P9" s="19"/>
      <c r="Q9" s="19"/>
      <c r="R9" s="19"/>
      <c r="S9" s="19"/>
      <c r="T9" s="19"/>
      <c r="U9" s="19"/>
      <c r="V9" s="19"/>
      <c r="W9" s="19"/>
      <c r="X9" s="19"/>
      <c r="Y9" s="19"/>
      <c r="Z9" s="19"/>
      <c r="AA9" s="19"/>
      <c r="AB9" s="19"/>
      <c r="AC9" s="19"/>
      <c r="AD9" s="19"/>
      <c r="AE9" s="19"/>
      <c r="AF9" s="19"/>
      <c r="AG9" s="19"/>
      <c r="AH9" s="19"/>
      <c r="AI9" s="19"/>
      <c r="AJ9" s="19"/>
      <c r="AK9" s="19"/>
      <c r="AL9" s="19"/>
    </row>
    <row r="10" spans="1:12" ht="13.5" thickBot="1">
      <c r="A10" s="176" t="s">
        <v>64</v>
      </c>
      <c r="B10" s="176"/>
      <c r="C10" s="177"/>
      <c r="D10" s="177"/>
      <c r="E10" s="177"/>
      <c r="F10" s="177"/>
      <c r="G10" s="177"/>
      <c r="H10" s="177"/>
      <c r="I10" s="177"/>
      <c r="J10" s="177"/>
      <c r="K10" s="177"/>
      <c r="L10" s="177"/>
    </row>
  </sheetData>
  <mergeCells count="6">
    <mergeCell ref="A10:L10"/>
    <mergeCell ref="J3:L3"/>
    <mergeCell ref="A3:A4"/>
    <mergeCell ref="B3:F3"/>
    <mergeCell ref="G3:I3"/>
    <mergeCell ref="A9:L9"/>
  </mergeCells>
  <printOptions/>
  <pageMargins left="0.44" right="0.39" top="0.59" bottom="0.8" header="0.41" footer="0.492125984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2" sqref="A2"/>
    </sheetView>
  </sheetViews>
  <sheetFormatPr defaultColWidth="11.421875" defaultRowHeight="12.75"/>
  <cols>
    <col min="1" max="1" width="9.00390625" style="21" customWidth="1"/>
    <col min="2" max="12" width="8.140625" style="21" customWidth="1"/>
    <col min="13" max="16384" width="11.421875" style="21" customWidth="1"/>
  </cols>
  <sheetData>
    <row r="1" spans="1:12" ht="12.75" customHeight="1">
      <c r="A1" s="170" t="s">
        <v>132</v>
      </c>
      <c r="B1" s="35"/>
      <c r="C1" s="35"/>
      <c r="D1" s="35"/>
      <c r="E1" s="35"/>
      <c r="F1" s="35"/>
      <c r="G1" s="35"/>
      <c r="H1" s="35"/>
      <c r="I1" s="35"/>
      <c r="J1" s="35"/>
      <c r="K1" s="35"/>
      <c r="L1" s="35"/>
    </row>
    <row r="2" spans="1:12" ht="12.75" customHeight="1" thickBot="1">
      <c r="A2" s="167"/>
      <c r="B2" s="35"/>
      <c r="C2" s="35"/>
      <c r="D2" s="35"/>
      <c r="E2" s="35"/>
      <c r="F2" s="35"/>
      <c r="G2" s="35"/>
      <c r="H2" s="35"/>
      <c r="I2" s="35"/>
      <c r="J2" s="35"/>
      <c r="K2" s="35"/>
      <c r="L2" s="35"/>
    </row>
    <row r="3" spans="1:12" ht="19.5" customHeight="1" thickTop="1">
      <c r="A3" s="175" t="s">
        <v>0</v>
      </c>
      <c r="B3" s="197" t="s">
        <v>129</v>
      </c>
      <c r="C3" s="191"/>
      <c r="D3" s="194"/>
      <c r="E3" s="190" t="s">
        <v>128</v>
      </c>
      <c r="F3" s="191"/>
      <c r="G3" s="192"/>
      <c r="H3" s="193" t="s">
        <v>54</v>
      </c>
      <c r="I3" s="194"/>
      <c r="J3" s="195" t="s">
        <v>53</v>
      </c>
      <c r="K3" s="192"/>
      <c r="L3" s="193" t="s">
        <v>70</v>
      </c>
    </row>
    <row r="4" spans="1:12" ht="35.25" customHeight="1">
      <c r="A4" s="174"/>
      <c r="B4" s="37" t="s">
        <v>3</v>
      </c>
      <c r="C4" s="37" t="s">
        <v>4</v>
      </c>
      <c r="D4" s="61" t="s">
        <v>55</v>
      </c>
      <c r="E4" s="67" t="s">
        <v>3</v>
      </c>
      <c r="F4" s="37" t="s">
        <v>4</v>
      </c>
      <c r="G4" s="68" t="s">
        <v>55</v>
      </c>
      <c r="H4" s="64" t="s">
        <v>3</v>
      </c>
      <c r="I4" s="61" t="s">
        <v>4</v>
      </c>
      <c r="J4" s="79" t="s">
        <v>3</v>
      </c>
      <c r="K4" s="68" t="s">
        <v>4</v>
      </c>
      <c r="L4" s="196"/>
    </row>
    <row r="5" spans="1:12" ht="15.75" customHeight="1">
      <c r="A5" s="39" t="s">
        <v>9</v>
      </c>
      <c r="B5" s="40">
        <v>54977</v>
      </c>
      <c r="C5" s="40">
        <v>49805</v>
      </c>
      <c r="D5" s="62">
        <v>90.6</v>
      </c>
      <c r="E5" s="69">
        <v>53249</v>
      </c>
      <c r="F5" s="40">
        <v>47918</v>
      </c>
      <c r="G5" s="70">
        <v>90</v>
      </c>
      <c r="H5" s="65">
        <v>1728</v>
      </c>
      <c r="I5" s="73">
        <v>1887</v>
      </c>
      <c r="J5" s="80">
        <v>3.2</v>
      </c>
      <c r="K5" s="70">
        <v>3.9</v>
      </c>
      <c r="L5" s="76">
        <v>0.6</v>
      </c>
    </row>
    <row r="6" spans="1:12" ht="15.75" customHeight="1">
      <c r="A6" s="42" t="s">
        <v>10</v>
      </c>
      <c r="B6" s="43">
        <v>110032</v>
      </c>
      <c r="C6" s="43">
        <v>100385</v>
      </c>
      <c r="D6" s="63">
        <v>91.2</v>
      </c>
      <c r="E6" s="71">
        <v>108192</v>
      </c>
      <c r="F6" s="43">
        <v>97009</v>
      </c>
      <c r="G6" s="72">
        <v>89.7</v>
      </c>
      <c r="H6" s="66">
        <v>1840</v>
      </c>
      <c r="I6" s="74">
        <v>3376</v>
      </c>
      <c r="J6" s="81">
        <v>1.7</v>
      </c>
      <c r="K6" s="72">
        <v>3.5</v>
      </c>
      <c r="L6" s="77">
        <v>1.5</v>
      </c>
    </row>
    <row r="7" spans="1:12" ht="15.75" customHeight="1">
      <c r="A7" s="42" t="s">
        <v>11</v>
      </c>
      <c r="B7" s="43">
        <v>181588</v>
      </c>
      <c r="C7" s="43">
        <v>166781</v>
      </c>
      <c r="D7" s="63">
        <v>91.8</v>
      </c>
      <c r="E7" s="71">
        <v>174825</v>
      </c>
      <c r="F7" s="43">
        <v>160681</v>
      </c>
      <c r="G7" s="72">
        <v>91.9</v>
      </c>
      <c r="H7" s="66">
        <v>6763</v>
      </c>
      <c r="I7" s="74">
        <v>6100</v>
      </c>
      <c r="J7" s="81">
        <v>3.9</v>
      </c>
      <c r="K7" s="72">
        <v>3.8</v>
      </c>
      <c r="L7" s="77">
        <v>-0.1</v>
      </c>
    </row>
    <row r="8" spans="1:12" ht="15.75" customHeight="1">
      <c r="A8" s="139" t="s">
        <v>12</v>
      </c>
      <c r="B8" s="140">
        <f>SUM(B5:B7)</f>
        <v>346597</v>
      </c>
      <c r="C8" s="140">
        <f>SUM(C5:C7)</f>
        <v>316971</v>
      </c>
      <c r="D8" s="142">
        <f>IF(B8=0,".",C8/B8*100)</f>
        <v>91.45232070675742</v>
      </c>
      <c r="E8" s="143">
        <f>SUM(E5:E7)</f>
        <v>336266</v>
      </c>
      <c r="F8" s="140">
        <f>SUM(F5:F7)</f>
        <v>305608</v>
      </c>
      <c r="G8" s="144">
        <f>IF(E8=0,".",F8/E8*100)</f>
        <v>90.88281301112809</v>
      </c>
      <c r="H8" s="145">
        <f>+B8-E8</f>
        <v>10331</v>
      </c>
      <c r="I8" s="146">
        <f>+C8-F8</f>
        <v>11363</v>
      </c>
      <c r="J8" s="147">
        <f>IF(E8=0,".",H8/E8*100)</f>
        <v>3.072270167070117</v>
      </c>
      <c r="K8" s="148">
        <f>IF(F8=0,".",I8/F8*100)</f>
        <v>3.7181618282243925</v>
      </c>
      <c r="L8" s="149">
        <f>IF(OR(D8=".",G8="."),".",D8-G8)</f>
        <v>0.5695076956293263</v>
      </c>
    </row>
    <row r="9" spans="1:12" ht="15.75" customHeight="1">
      <c r="A9" s="185" t="s">
        <v>69</v>
      </c>
      <c r="B9" s="187"/>
      <c r="C9" s="187"/>
      <c r="D9" s="187"/>
      <c r="E9" s="187"/>
      <c r="F9" s="187"/>
      <c r="G9" s="187"/>
      <c r="H9" s="187"/>
      <c r="I9" s="187"/>
      <c r="J9" s="187"/>
      <c r="K9" s="187"/>
      <c r="L9" s="187"/>
    </row>
    <row r="10" spans="1:12" ht="12.75" customHeight="1" thickBot="1">
      <c r="A10" s="188" t="s">
        <v>64</v>
      </c>
      <c r="B10" s="188"/>
      <c r="C10" s="189"/>
      <c r="D10" s="189"/>
      <c r="E10" s="189"/>
      <c r="F10" s="189"/>
      <c r="G10" s="189"/>
      <c r="H10" s="189"/>
      <c r="I10" s="189"/>
      <c r="J10" s="189"/>
      <c r="K10" s="189"/>
      <c r="L10" s="189"/>
    </row>
  </sheetData>
  <mergeCells count="8">
    <mergeCell ref="A9:L9"/>
    <mergeCell ref="A10:L10"/>
    <mergeCell ref="E3:G3"/>
    <mergeCell ref="H3:I3"/>
    <mergeCell ref="J3:K3"/>
    <mergeCell ref="L3:L4"/>
    <mergeCell ref="A3:A4"/>
    <mergeCell ref="B3:D3"/>
  </mergeCells>
  <printOptions/>
  <pageMargins left="0.44" right="0.39" top="0.59" bottom="0.8" header="0.41" footer="0.492125984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A18" sqref="A18:L18"/>
    </sheetView>
  </sheetViews>
  <sheetFormatPr defaultColWidth="11.421875" defaultRowHeight="12.75"/>
  <cols>
    <col min="1" max="1" width="13.421875" style="21" customWidth="1"/>
    <col min="2" max="12" width="8.421875" style="21" customWidth="1"/>
    <col min="13" max="16384" width="11.421875" style="21" customWidth="1"/>
  </cols>
  <sheetData>
    <row r="1" spans="1:12" ht="12">
      <c r="A1" s="169" t="s">
        <v>133</v>
      </c>
      <c r="B1" s="35"/>
      <c r="C1" s="35"/>
      <c r="D1" s="35"/>
      <c r="E1" s="35"/>
      <c r="F1" s="35"/>
      <c r="G1" s="35"/>
      <c r="H1" s="35"/>
      <c r="I1" s="35"/>
      <c r="J1" s="35"/>
      <c r="K1" s="35"/>
      <c r="L1" s="35"/>
    </row>
    <row r="2" spans="1:12" ht="12" thickBot="1">
      <c r="A2" s="167"/>
      <c r="B2" s="35"/>
      <c r="C2" s="35"/>
      <c r="D2" s="35"/>
      <c r="E2" s="35"/>
      <c r="F2" s="35"/>
      <c r="G2" s="35"/>
      <c r="H2" s="35"/>
      <c r="I2" s="35"/>
      <c r="J2" s="35"/>
      <c r="K2" s="35"/>
      <c r="L2" s="35"/>
    </row>
    <row r="3" spans="1:12" ht="12.75" customHeight="1" thickTop="1">
      <c r="A3" s="175" t="s">
        <v>0</v>
      </c>
      <c r="B3" s="191" t="s">
        <v>1</v>
      </c>
      <c r="C3" s="191"/>
      <c r="D3" s="191"/>
      <c r="E3" s="191"/>
      <c r="F3" s="194"/>
      <c r="G3" s="195" t="s">
        <v>72</v>
      </c>
      <c r="H3" s="191"/>
      <c r="I3" s="192"/>
      <c r="J3" s="193" t="s">
        <v>2</v>
      </c>
      <c r="K3" s="191"/>
      <c r="L3" s="191"/>
    </row>
    <row r="4" spans="1:12" ht="11.25">
      <c r="A4" s="174"/>
      <c r="B4" s="38" t="s">
        <v>3</v>
      </c>
      <c r="C4" s="37" t="s">
        <v>4</v>
      </c>
      <c r="D4" s="37" t="s">
        <v>7</v>
      </c>
      <c r="E4" s="38" t="s">
        <v>6</v>
      </c>
      <c r="F4" s="61" t="s">
        <v>7</v>
      </c>
      <c r="G4" s="79" t="s">
        <v>3</v>
      </c>
      <c r="H4" s="37" t="s">
        <v>4</v>
      </c>
      <c r="I4" s="68" t="s">
        <v>7</v>
      </c>
      <c r="J4" s="85" t="s">
        <v>3</v>
      </c>
      <c r="K4" s="37" t="s">
        <v>4</v>
      </c>
      <c r="L4" s="37" t="s">
        <v>8</v>
      </c>
    </row>
    <row r="5" spans="1:12" ht="11.25">
      <c r="A5" s="86" t="s">
        <v>52</v>
      </c>
      <c r="B5" s="40">
        <v>29170</v>
      </c>
      <c r="C5" s="40">
        <v>23632</v>
      </c>
      <c r="D5" s="41">
        <v>81</v>
      </c>
      <c r="E5" s="40">
        <v>1199</v>
      </c>
      <c r="F5" s="87">
        <v>4.1</v>
      </c>
      <c r="G5" s="69">
        <v>4339</v>
      </c>
      <c r="H5" s="40">
        <v>3108</v>
      </c>
      <c r="I5" s="70">
        <v>71.6</v>
      </c>
      <c r="J5" s="65">
        <v>29170</v>
      </c>
      <c r="K5" s="40">
        <v>26740</v>
      </c>
      <c r="L5" s="41">
        <v>91.7</v>
      </c>
    </row>
    <row r="6" spans="1:12" ht="11.25">
      <c r="A6" s="42" t="s">
        <v>49</v>
      </c>
      <c r="B6" s="43">
        <v>8071</v>
      </c>
      <c r="C6" s="43">
        <v>6991</v>
      </c>
      <c r="D6" s="44">
        <v>86.6</v>
      </c>
      <c r="E6" s="43">
        <v>210</v>
      </c>
      <c r="F6" s="88">
        <v>2.6</v>
      </c>
      <c r="G6" s="71">
        <v>870</v>
      </c>
      <c r="H6" s="43">
        <v>584</v>
      </c>
      <c r="I6" s="72">
        <v>67.1</v>
      </c>
      <c r="J6" s="66">
        <v>8071</v>
      </c>
      <c r="K6" s="43">
        <v>7575</v>
      </c>
      <c r="L6" s="44">
        <v>93.9</v>
      </c>
    </row>
    <row r="7" spans="1:12" ht="11.25">
      <c r="A7" s="42" t="s">
        <v>15</v>
      </c>
      <c r="B7" s="43">
        <v>5307</v>
      </c>
      <c r="C7" s="43">
        <v>4610</v>
      </c>
      <c r="D7" s="44">
        <v>86.9</v>
      </c>
      <c r="E7" s="43">
        <v>697</v>
      </c>
      <c r="F7" s="88">
        <v>13.1</v>
      </c>
      <c r="G7" s="71" t="s">
        <v>123</v>
      </c>
      <c r="H7" s="43" t="s">
        <v>123</v>
      </c>
      <c r="I7" s="72" t="s">
        <v>123</v>
      </c>
      <c r="J7" s="66">
        <v>5307</v>
      </c>
      <c r="K7" s="43">
        <v>4610</v>
      </c>
      <c r="L7" s="44">
        <v>86.9</v>
      </c>
    </row>
    <row r="8" spans="1:12" ht="22.5">
      <c r="A8" s="32" t="s">
        <v>66</v>
      </c>
      <c r="B8" s="33">
        <f>SUM(B5:B7)</f>
        <v>42548</v>
      </c>
      <c r="C8" s="33">
        <f>SUM(C5:C7)</f>
        <v>35233</v>
      </c>
      <c r="D8" s="34">
        <f>IF(B8=0,".",C8/B8*100)</f>
        <v>82.8076525336091</v>
      </c>
      <c r="E8" s="33">
        <f>SUM(E5:E7)</f>
        <v>2106</v>
      </c>
      <c r="F8" s="48">
        <f>IF(B8=0,".",E8/B8*100)</f>
        <v>4.949703863871393</v>
      </c>
      <c r="G8" s="59">
        <f>SUM(G5:G7)</f>
        <v>5209</v>
      </c>
      <c r="H8" s="33">
        <f>SUM(H5:H7)</f>
        <v>3692</v>
      </c>
      <c r="I8" s="60">
        <f>IF(G8=0,".",H8/G8*100)</f>
        <v>70.87732770205413</v>
      </c>
      <c r="J8" s="52">
        <f>SUM(J5:J7)</f>
        <v>42548</v>
      </c>
      <c r="K8" s="33">
        <f>SUM(K5:K7)</f>
        <v>38925</v>
      </c>
      <c r="L8" s="34">
        <f>IF(B8=0,".",K8/B8*100)</f>
        <v>91.48491115916141</v>
      </c>
    </row>
    <row r="9" spans="1:12" ht="11.25">
      <c r="A9" s="42" t="s">
        <v>13</v>
      </c>
      <c r="B9" s="43">
        <v>22438</v>
      </c>
      <c r="C9" s="43">
        <v>17950</v>
      </c>
      <c r="D9" s="44">
        <v>80</v>
      </c>
      <c r="E9" s="43">
        <v>833</v>
      </c>
      <c r="F9" s="88">
        <v>3.7</v>
      </c>
      <c r="G9" s="71">
        <v>3655</v>
      </c>
      <c r="H9" s="43">
        <v>2615</v>
      </c>
      <c r="I9" s="72">
        <v>71.5</v>
      </c>
      <c r="J9" s="66">
        <v>22438</v>
      </c>
      <c r="K9" s="43">
        <v>20565</v>
      </c>
      <c r="L9" s="44">
        <v>91.7</v>
      </c>
    </row>
    <row r="10" spans="1:12" ht="11.25">
      <c r="A10" s="42" t="s">
        <v>65</v>
      </c>
      <c r="B10" s="43">
        <v>67100</v>
      </c>
      <c r="C10" s="43">
        <v>52832</v>
      </c>
      <c r="D10" s="44">
        <v>78.7</v>
      </c>
      <c r="E10" s="43">
        <v>3403</v>
      </c>
      <c r="F10" s="88">
        <v>5.1</v>
      </c>
      <c r="G10" s="71">
        <v>10865</v>
      </c>
      <c r="H10" s="43">
        <v>7204</v>
      </c>
      <c r="I10" s="72">
        <v>66.3</v>
      </c>
      <c r="J10" s="66">
        <v>67100</v>
      </c>
      <c r="K10" s="43">
        <v>60036</v>
      </c>
      <c r="L10" s="44">
        <v>89.5</v>
      </c>
    </row>
    <row r="11" spans="1:12" ht="11.25">
      <c r="A11" s="42" t="s">
        <v>14</v>
      </c>
      <c r="B11" s="43">
        <v>2441</v>
      </c>
      <c r="C11" s="43">
        <v>1774</v>
      </c>
      <c r="D11" s="44">
        <v>72.7</v>
      </c>
      <c r="E11" s="43">
        <v>116</v>
      </c>
      <c r="F11" s="88">
        <v>4.8</v>
      </c>
      <c r="G11" s="71">
        <v>551</v>
      </c>
      <c r="H11" s="43">
        <v>441</v>
      </c>
      <c r="I11" s="72">
        <v>80</v>
      </c>
      <c r="J11" s="66">
        <v>2441</v>
      </c>
      <c r="K11" s="43">
        <v>2215</v>
      </c>
      <c r="L11" s="44">
        <v>90.7</v>
      </c>
    </row>
    <row r="12" spans="1:12" ht="11.25">
      <c r="A12" s="32" t="s">
        <v>67</v>
      </c>
      <c r="B12" s="33">
        <f>SUM(B9:B11)</f>
        <v>91979</v>
      </c>
      <c r="C12" s="33">
        <f>SUM(C9:C11)</f>
        <v>72556</v>
      </c>
      <c r="D12" s="34">
        <f>IF(B12=0,".",C12/B12*100)</f>
        <v>78.88322334445907</v>
      </c>
      <c r="E12" s="33">
        <f>SUM(E9:E11)</f>
        <v>4352</v>
      </c>
      <c r="F12" s="48">
        <f>IF(B12=0,".",E12/B12*100)</f>
        <v>4.731514802291827</v>
      </c>
      <c r="G12" s="59">
        <f>SUM(G9:G11)</f>
        <v>15071</v>
      </c>
      <c r="H12" s="33">
        <f>SUM(H9:H11)</f>
        <v>10260</v>
      </c>
      <c r="I12" s="60">
        <f>IF(G12=0,".",H12/G12*100)</f>
        <v>68.07776524450932</v>
      </c>
      <c r="J12" s="52">
        <f>SUM(J9:J11)</f>
        <v>91979</v>
      </c>
      <c r="K12" s="33">
        <f>SUM(K9:K11)</f>
        <v>82816</v>
      </c>
      <c r="L12" s="34">
        <f>IF(B12=0,".",K12/B12*100)</f>
        <v>90.03794344361214</v>
      </c>
    </row>
    <row r="13" spans="1:12" ht="11.25">
      <c r="A13" s="89" t="s">
        <v>51</v>
      </c>
      <c r="B13" s="43">
        <v>2840</v>
      </c>
      <c r="C13" s="43">
        <v>2660</v>
      </c>
      <c r="D13" s="44">
        <v>93.7</v>
      </c>
      <c r="E13" s="43">
        <v>30</v>
      </c>
      <c r="F13" s="88">
        <v>1.1</v>
      </c>
      <c r="G13" s="71">
        <v>150</v>
      </c>
      <c r="H13" s="43">
        <v>99</v>
      </c>
      <c r="I13" s="72">
        <v>66</v>
      </c>
      <c r="J13" s="66">
        <v>2840</v>
      </c>
      <c r="K13" s="43">
        <v>2759</v>
      </c>
      <c r="L13" s="44">
        <v>97.1</v>
      </c>
    </row>
    <row r="14" spans="1:12" ht="11.25">
      <c r="A14" s="42" t="s">
        <v>50</v>
      </c>
      <c r="B14" s="43">
        <v>307</v>
      </c>
      <c r="C14" s="43">
        <v>281</v>
      </c>
      <c r="D14" s="44">
        <v>91.5</v>
      </c>
      <c r="E14" s="43">
        <v>8</v>
      </c>
      <c r="F14" s="88">
        <v>2.6</v>
      </c>
      <c r="G14" s="71">
        <v>18</v>
      </c>
      <c r="H14" s="43">
        <v>16</v>
      </c>
      <c r="I14" s="72">
        <v>88.9</v>
      </c>
      <c r="J14" s="66">
        <v>307</v>
      </c>
      <c r="K14" s="43">
        <v>297</v>
      </c>
      <c r="L14" s="44">
        <v>96.7</v>
      </c>
    </row>
    <row r="15" spans="1:12" ht="22.5">
      <c r="A15" s="32" t="s">
        <v>68</v>
      </c>
      <c r="B15" s="33">
        <f>SUM(B13:B14)</f>
        <v>3147</v>
      </c>
      <c r="C15" s="33">
        <f>SUM(C13:C14)</f>
        <v>2941</v>
      </c>
      <c r="D15" s="34">
        <f>IF(B15=0,".",C15/B15*100)</f>
        <v>93.45408325389259</v>
      </c>
      <c r="E15" s="33">
        <f>SUM(E13:E14)</f>
        <v>38</v>
      </c>
      <c r="F15" s="48">
        <f>IF(B15=0,".",E15/B15*100)</f>
        <v>1.207499205592628</v>
      </c>
      <c r="G15" s="59">
        <f>SUM(G13:G14)</f>
        <v>168</v>
      </c>
      <c r="H15" s="33">
        <f>SUM(H13:H14)</f>
        <v>115</v>
      </c>
      <c r="I15" s="60">
        <f>IF(G15=0,".",H15/G15*100)</f>
        <v>68.45238095238095</v>
      </c>
      <c r="J15" s="52">
        <f>SUM(J13:J14)</f>
        <v>3147</v>
      </c>
      <c r="K15" s="33">
        <f>SUM(K13:K14)</f>
        <v>3056</v>
      </c>
      <c r="L15" s="34">
        <f>IF(B15=0,".",K15/B15*100)</f>
        <v>97.1083571655545</v>
      </c>
    </row>
    <row r="16" spans="1:12" ht="11.25">
      <c r="A16" s="139" t="s">
        <v>16</v>
      </c>
      <c r="B16" s="140">
        <f>SUM(B5:B7,B9:B11,B13:B14)</f>
        <v>137674</v>
      </c>
      <c r="C16" s="140">
        <f>SUM(C5:C7,C9:C11,C13:C14)</f>
        <v>110730</v>
      </c>
      <c r="D16" s="141">
        <f>IF(B16=0,".",C16/B16*100)</f>
        <v>80.42912968316458</v>
      </c>
      <c r="E16" s="140">
        <f>SUM(E5:E7,E9:E11,E13:E14)</f>
        <v>6496</v>
      </c>
      <c r="F16" s="142">
        <f>IF(B16=0,".",E16/B16*100)</f>
        <v>4.718392724842745</v>
      </c>
      <c r="G16" s="143">
        <f>SUM(G5:G7,G9:G11,G13:G14)</f>
        <v>20448</v>
      </c>
      <c r="H16" s="140">
        <f>SUM(H5:H7,H9:H11,H13:H14)</f>
        <v>14067</v>
      </c>
      <c r="I16" s="144">
        <f>IF(G16=0,".",H16/G16*100)</f>
        <v>68.79401408450704</v>
      </c>
      <c r="J16" s="145">
        <f>SUM(J5:J7,J9:J11,J13:J14)</f>
        <v>137674</v>
      </c>
      <c r="K16" s="140">
        <f>SUM(K5:K7,K9:K11,K13:K14)</f>
        <v>124797</v>
      </c>
      <c r="L16" s="141">
        <f>IF(B16=0,".",K16/B16*100)</f>
        <v>90.64674520969828</v>
      </c>
    </row>
    <row r="17" spans="1:12" ht="12.75">
      <c r="A17" s="198" t="s">
        <v>69</v>
      </c>
      <c r="B17" s="187"/>
      <c r="C17" s="187"/>
      <c r="D17" s="187"/>
      <c r="E17" s="187"/>
      <c r="F17" s="187"/>
      <c r="G17" s="187"/>
      <c r="H17" s="187"/>
      <c r="I17" s="187"/>
      <c r="J17" s="187"/>
      <c r="K17" s="187"/>
      <c r="L17" s="187"/>
    </row>
    <row r="18" spans="1:12" ht="13.5" thickBot="1">
      <c r="A18" s="199" t="s">
        <v>145</v>
      </c>
      <c r="B18" s="189"/>
      <c r="C18" s="189"/>
      <c r="D18" s="189"/>
      <c r="E18" s="189"/>
      <c r="F18" s="189"/>
      <c r="G18" s="189"/>
      <c r="H18" s="189"/>
      <c r="I18" s="189"/>
      <c r="J18" s="189"/>
      <c r="K18" s="189"/>
      <c r="L18" s="189"/>
    </row>
  </sheetData>
  <mergeCells count="6">
    <mergeCell ref="A3:A4"/>
    <mergeCell ref="A17:L17"/>
    <mergeCell ref="A18:L18"/>
    <mergeCell ref="B3:F3"/>
    <mergeCell ref="G3:I3"/>
    <mergeCell ref="J3:L3"/>
  </mergeCells>
  <printOptions/>
  <pageMargins left="0.44" right="0.39" top="0.59" bottom="0.8" header="0.41" footer="0.4921259845"/>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N19"/>
  <sheetViews>
    <sheetView workbookViewId="0" topLeftCell="A1">
      <selection activeCell="A18" sqref="A18:L18"/>
    </sheetView>
  </sheetViews>
  <sheetFormatPr defaultColWidth="11.421875" defaultRowHeight="12.75"/>
  <cols>
    <col min="1" max="1" width="13.140625" style="21" customWidth="1"/>
    <col min="2" max="12" width="8.8515625" style="21" customWidth="1"/>
    <col min="13" max="16384" width="11.421875" style="21" customWidth="1"/>
  </cols>
  <sheetData>
    <row r="1" spans="1:12" ht="12.75" customHeight="1">
      <c r="A1" s="171" t="s">
        <v>134</v>
      </c>
      <c r="B1" s="90"/>
      <c r="C1" s="90"/>
      <c r="D1" s="90"/>
      <c r="E1" s="90"/>
      <c r="F1" s="90"/>
      <c r="G1" s="90"/>
      <c r="H1" s="90"/>
      <c r="I1" s="90"/>
      <c r="J1" s="90"/>
      <c r="K1" s="90"/>
      <c r="L1" s="90"/>
    </row>
    <row r="2" spans="1:12" ht="12.75" customHeight="1" thickBot="1">
      <c r="A2" s="167"/>
      <c r="B2" s="90"/>
      <c r="C2" s="90"/>
      <c r="D2" s="90"/>
      <c r="E2" s="90"/>
      <c r="F2" s="90"/>
      <c r="G2" s="90"/>
      <c r="H2" s="90"/>
      <c r="I2" s="90"/>
      <c r="J2" s="90"/>
      <c r="K2" s="90"/>
      <c r="L2" s="90"/>
    </row>
    <row r="3" spans="1:12" ht="12" thickTop="1">
      <c r="A3" s="175" t="s">
        <v>0</v>
      </c>
      <c r="B3" s="197" t="s">
        <v>129</v>
      </c>
      <c r="C3" s="191"/>
      <c r="D3" s="194"/>
      <c r="E3" s="190" t="s">
        <v>128</v>
      </c>
      <c r="F3" s="191"/>
      <c r="G3" s="192"/>
      <c r="H3" s="193" t="s">
        <v>54</v>
      </c>
      <c r="I3" s="194"/>
      <c r="J3" s="195" t="s">
        <v>53</v>
      </c>
      <c r="K3" s="192"/>
      <c r="L3" s="193" t="s">
        <v>70</v>
      </c>
    </row>
    <row r="4" spans="1:12" ht="22.5" customHeight="1">
      <c r="A4" s="174"/>
      <c r="B4" s="37" t="s">
        <v>3</v>
      </c>
      <c r="C4" s="37" t="s">
        <v>4</v>
      </c>
      <c r="D4" s="61" t="s">
        <v>55</v>
      </c>
      <c r="E4" s="67" t="s">
        <v>3</v>
      </c>
      <c r="F4" s="37" t="s">
        <v>4</v>
      </c>
      <c r="G4" s="68" t="s">
        <v>55</v>
      </c>
      <c r="H4" s="64" t="s">
        <v>3</v>
      </c>
      <c r="I4" s="61" t="s">
        <v>4</v>
      </c>
      <c r="J4" s="79" t="s">
        <v>3</v>
      </c>
      <c r="K4" s="68" t="s">
        <v>4</v>
      </c>
      <c r="L4" s="196"/>
    </row>
    <row r="5" spans="1:14" ht="11.25">
      <c r="A5" s="86" t="s">
        <v>52</v>
      </c>
      <c r="B5" s="40">
        <v>29170</v>
      </c>
      <c r="C5" s="40">
        <v>26740</v>
      </c>
      <c r="D5" s="87">
        <v>91.7</v>
      </c>
      <c r="E5" s="69">
        <v>27625</v>
      </c>
      <c r="F5" s="40">
        <v>25505</v>
      </c>
      <c r="G5" s="70">
        <v>92.3</v>
      </c>
      <c r="H5" s="65">
        <v>1545</v>
      </c>
      <c r="I5" s="73">
        <v>1235</v>
      </c>
      <c r="J5" s="236">
        <v>5.6</v>
      </c>
      <c r="K5" s="237">
        <v>4.8</v>
      </c>
      <c r="L5" s="238">
        <v>-0.6</v>
      </c>
      <c r="N5" s="91"/>
    </row>
    <row r="6" spans="1:14" ht="11.25">
      <c r="A6" s="42" t="s">
        <v>49</v>
      </c>
      <c r="B6" s="43">
        <v>8071</v>
      </c>
      <c r="C6" s="43">
        <v>7575</v>
      </c>
      <c r="D6" s="88">
        <v>93.9</v>
      </c>
      <c r="E6" s="71">
        <v>7687</v>
      </c>
      <c r="F6" s="43">
        <v>7137</v>
      </c>
      <c r="G6" s="72">
        <v>92.8</v>
      </c>
      <c r="H6" s="66">
        <v>384</v>
      </c>
      <c r="I6" s="74">
        <v>438</v>
      </c>
      <c r="J6" s="95">
        <v>5</v>
      </c>
      <c r="K6" s="239">
        <v>6.1</v>
      </c>
      <c r="L6" s="240">
        <v>1.1</v>
      </c>
      <c r="N6" s="91"/>
    </row>
    <row r="7" spans="1:12" ht="11.25">
      <c r="A7" s="42" t="s">
        <v>15</v>
      </c>
      <c r="B7" s="43">
        <v>5307</v>
      </c>
      <c r="C7" s="43">
        <v>4610</v>
      </c>
      <c r="D7" s="88">
        <v>86.9</v>
      </c>
      <c r="E7" s="71">
        <v>5671</v>
      </c>
      <c r="F7" s="43">
        <v>4635</v>
      </c>
      <c r="G7" s="72">
        <v>81.7</v>
      </c>
      <c r="H7" s="66">
        <v>-364</v>
      </c>
      <c r="I7" s="74">
        <v>-25</v>
      </c>
      <c r="J7" s="92">
        <v>-6.4</v>
      </c>
      <c r="K7" s="93">
        <v>-0.5</v>
      </c>
      <c r="L7" s="241">
        <v>5.2</v>
      </c>
    </row>
    <row r="8" spans="1:12" s="94" customFormat="1" ht="22.5">
      <c r="A8" s="32" t="s">
        <v>66</v>
      </c>
      <c r="B8" s="33">
        <f>SUM(B5:B7)</f>
        <v>42548</v>
      </c>
      <c r="C8" s="33">
        <f>SUM(C5:C7)</f>
        <v>38925</v>
      </c>
      <c r="D8" s="48">
        <f>IF(B8=0,".",C8/B8*100)</f>
        <v>91.48491115916141</v>
      </c>
      <c r="E8" s="59">
        <f>SUM(E5:E7)</f>
        <v>40983</v>
      </c>
      <c r="F8" s="33">
        <f>SUM(F5:F7)</f>
        <v>37277</v>
      </c>
      <c r="G8" s="60">
        <f>IF(E8=0,".",F8/E8*100)</f>
        <v>90.95722616694727</v>
      </c>
      <c r="H8" s="52">
        <f>SUM(H5:H7)</f>
        <v>1565</v>
      </c>
      <c r="I8" s="75">
        <f>SUM(I5:I7)</f>
        <v>1648</v>
      </c>
      <c r="J8" s="82">
        <f>IF(E8=0,".",H8/E8*100)</f>
        <v>3.8186565161164387</v>
      </c>
      <c r="K8" s="83">
        <f>IF(F8=0,".",I8/F8*100)</f>
        <v>4.4209566220457654</v>
      </c>
      <c r="L8" s="78">
        <f>IF(OR(D8=".",G8="."),".",D8-G8)</f>
        <v>0.527684992214148</v>
      </c>
    </row>
    <row r="9" spans="1:12" ht="11.25">
      <c r="A9" s="42" t="s">
        <v>13</v>
      </c>
      <c r="B9" s="43">
        <v>22438</v>
      </c>
      <c r="C9" s="43">
        <v>20565</v>
      </c>
      <c r="D9" s="88">
        <v>91.7</v>
      </c>
      <c r="E9" s="71">
        <v>26112</v>
      </c>
      <c r="F9" s="43">
        <v>23720</v>
      </c>
      <c r="G9" s="72">
        <v>90.8</v>
      </c>
      <c r="H9" s="66">
        <v>-3674</v>
      </c>
      <c r="I9" s="74">
        <v>-3155</v>
      </c>
      <c r="J9" s="92">
        <v>-14.1</v>
      </c>
      <c r="K9" s="93">
        <v>-13.3</v>
      </c>
      <c r="L9" s="241">
        <v>0.9</v>
      </c>
    </row>
    <row r="10" spans="1:12" ht="11.25">
      <c r="A10" s="42" t="s">
        <v>65</v>
      </c>
      <c r="B10" s="43">
        <v>67100</v>
      </c>
      <c r="C10" s="43">
        <v>60036</v>
      </c>
      <c r="D10" s="88">
        <v>89.5</v>
      </c>
      <c r="E10" s="71">
        <v>69542</v>
      </c>
      <c r="F10" s="43">
        <v>62549</v>
      </c>
      <c r="G10" s="72">
        <v>89.9</v>
      </c>
      <c r="H10" s="66">
        <v>-2442</v>
      </c>
      <c r="I10" s="74">
        <v>-2513</v>
      </c>
      <c r="J10" s="95">
        <v>-3.5</v>
      </c>
      <c r="K10" s="93">
        <v>-4</v>
      </c>
      <c r="L10" s="241">
        <v>-0.4</v>
      </c>
    </row>
    <row r="11" spans="1:12" ht="11.25">
      <c r="A11" s="42" t="s">
        <v>14</v>
      </c>
      <c r="B11" s="43">
        <v>2441</v>
      </c>
      <c r="C11" s="43">
        <v>2215</v>
      </c>
      <c r="D11" s="88">
        <v>90.7</v>
      </c>
      <c r="E11" s="71">
        <v>2581</v>
      </c>
      <c r="F11" s="43">
        <v>2409</v>
      </c>
      <c r="G11" s="72">
        <v>93.3</v>
      </c>
      <c r="H11" s="66">
        <v>-140</v>
      </c>
      <c r="I11" s="74">
        <v>-194</v>
      </c>
      <c r="J11" s="92">
        <v>-5.4</v>
      </c>
      <c r="K11" s="93">
        <v>-8.1</v>
      </c>
      <c r="L11" s="241">
        <v>-2.6</v>
      </c>
    </row>
    <row r="12" spans="1:12" s="94" customFormat="1" ht="11.25">
      <c r="A12" s="32" t="s">
        <v>67</v>
      </c>
      <c r="B12" s="33">
        <f>SUM(B9:B11)</f>
        <v>91979</v>
      </c>
      <c r="C12" s="33">
        <f>SUM(C9:C11)</f>
        <v>82816</v>
      </c>
      <c r="D12" s="48">
        <f>IF(B12=0,".",C12/B12*100)</f>
        <v>90.03794344361214</v>
      </c>
      <c r="E12" s="59">
        <f>SUM(E9:E11)</f>
        <v>98235</v>
      </c>
      <c r="F12" s="33">
        <f>SUM(F9:F11)</f>
        <v>88678</v>
      </c>
      <c r="G12" s="60">
        <f>IF(E12=0,".",F12/E12*100)</f>
        <v>90.27128823738994</v>
      </c>
      <c r="H12" s="52">
        <f>SUM(H9:H11)</f>
        <v>-6256</v>
      </c>
      <c r="I12" s="75">
        <f>SUM(I9:I11)</f>
        <v>-5862</v>
      </c>
      <c r="J12" s="82">
        <f>IF(E12=0,".",H12/E12*100)</f>
        <v>-6.368402300605691</v>
      </c>
      <c r="K12" s="83">
        <f>IF(F12=0,".",I12/F12*100)</f>
        <v>-6.610433252892488</v>
      </c>
      <c r="L12" s="78">
        <f>IF(OR(D12=".",G12="."),".",D12-G12)</f>
        <v>-0.23334479377780326</v>
      </c>
    </row>
    <row r="13" spans="1:12" ht="11.25">
      <c r="A13" s="89" t="s">
        <v>51</v>
      </c>
      <c r="B13" s="43">
        <v>2840</v>
      </c>
      <c r="C13" s="43">
        <v>2759</v>
      </c>
      <c r="D13" s="88">
        <v>97.1</v>
      </c>
      <c r="E13" s="71">
        <v>2722</v>
      </c>
      <c r="F13" s="43">
        <v>2640</v>
      </c>
      <c r="G13" s="72">
        <v>97</v>
      </c>
      <c r="H13" s="66">
        <v>118</v>
      </c>
      <c r="I13" s="74">
        <v>119</v>
      </c>
      <c r="J13" s="92">
        <v>4.3</v>
      </c>
      <c r="K13" s="93">
        <v>4.5</v>
      </c>
      <c r="L13" s="241">
        <v>0.1</v>
      </c>
    </row>
    <row r="14" spans="1:12" ht="11.25">
      <c r="A14" s="42" t="s">
        <v>50</v>
      </c>
      <c r="B14" s="43">
        <v>307</v>
      </c>
      <c r="C14" s="43">
        <v>297</v>
      </c>
      <c r="D14" s="88">
        <v>96.7</v>
      </c>
      <c r="E14" s="71">
        <v>334</v>
      </c>
      <c r="F14" s="43">
        <v>320</v>
      </c>
      <c r="G14" s="72">
        <v>95.8</v>
      </c>
      <c r="H14" s="66">
        <v>-27</v>
      </c>
      <c r="I14" s="74">
        <v>-23</v>
      </c>
      <c r="J14" s="92">
        <v>-8.1</v>
      </c>
      <c r="K14" s="93">
        <v>-7.2</v>
      </c>
      <c r="L14" s="241">
        <v>0.9</v>
      </c>
    </row>
    <row r="15" spans="1:12" s="94" customFormat="1" ht="22.5">
      <c r="A15" s="32" t="s">
        <v>71</v>
      </c>
      <c r="B15" s="33">
        <f>SUM(B13:B14)</f>
        <v>3147</v>
      </c>
      <c r="C15" s="33">
        <f>SUM(C13:C14)</f>
        <v>3056</v>
      </c>
      <c r="D15" s="48">
        <f>IF(B15=0,".",C15/B15*100)</f>
        <v>97.1083571655545</v>
      </c>
      <c r="E15" s="59">
        <f>SUM(E13:E14)</f>
        <v>3056</v>
      </c>
      <c r="F15" s="33">
        <f>SUM(F13:F14)</f>
        <v>2960</v>
      </c>
      <c r="G15" s="60">
        <f>IF(E15=0,".",F15/E15*100)</f>
        <v>96.8586387434555</v>
      </c>
      <c r="H15" s="52">
        <f>SUM(H13:H14)</f>
        <v>91</v>
      </c>
      <c r="I15" s="75">
        <f>SUM(I13:I14)</f>
        <v>96</v>
      </c>
      <c r="J15" s="82">
        <f>IF(E15=0,".",H15/E15*100)</f>
        <v>2.9777486910994764</v>
      </c>
      <c r="K15" s="83">
        <f>IF(F15=0,".",I15/F15*100)</f>
        <v>3.2432432432432434</v>
      </c>
      <c r="L15" s="78">
        <f>IF(OR(D15=".",G15="."),".",D15-G15)</f>
        <v>0.24971842209899364</v>
      </c>
    </row>
    <row r="16" spans="1:12" s="94" customFormat="1" ht="11.25">
      <c r="A16" s="139" t="s">
        <v>16</v>
      </c>
      <c r="B16" s="140">
        <f>SUM(B5:B7,B9:B11,B13:B14)</f>
        <v>137674</v>
      </c>
      <c r="C16" s="140">
        <f>SUM(C5:C7,C9:C11,C13:C14)</f>
        <v>124797</v>
      </c>
      <c r="D16" s="142">
        <f>IF(B16=0,".",C16/B16*100)</f>
        <v>90.64674520969828</v>
      </c>
      <c r="E16" s="143">
        <f>SUM(E5:E7,E9:E11,E13:E14)</f>
        <v>142274</v>
      </c>
      <c r="F16" s="140">
        <f>SUM(F5:F7,F9:F11,F13:F14)</f>
        <v>128915</v>
      </c>
      <c r="G16" s="144">
        <f>IF(E16=0,".",F16/E16*100)</f>
        <v>90.61037153661246</v>
      </c>
      <c r="H16" s="145">
        <f>SUM(H5:H7,H9:H11,H13:H14)</f>
        <v>-4600</v>
      </c>
      <c r="I16" s="146">
        <f>SUM(I5:I7,I9:I11,I13:I14)</f>
        <v>-4118</v>
      </c>
      <c r="J16" s="147">
        <f>IF(E16=0,".",H16/E16*100)</f>
        <v>-3.2331979138844766</v>
      </c>
      <c r="K16" s="148">
        <f>IF(F16=0,".",I16/F16*100)</f>
        <v>-3.194352868168949</v>
      </c>
      <c r="L16" s="149">
        <f>IF(OR(D16=".",G16="."),".",D16-G16)</f>
        <v>0.03637367308581929</v>
      </c>
    </row>
    <row r="17" spans="1:12" s="94" customFormat="1" ht="11.25">
      <c r="A17" s="198" t="s">
        <v>69</v>
      </c>
      <c r="B17" s="200"/>
      <c r="C17" s="200"/>
      <c r="D17" s="200"/>
      <c r="E17" s="200"/>
      <c r="F17" s="200"/>
      <c r="G17" s="200"/>
      <c r="H17" s="200"/>
      <c r="I17" s="200"/>
      <c r="J17" s="200"/>
      <c r="K17" s="200"/>
      <c r="L17" s="200"/>
    </row>
    <row r="18" spans="1:12" ht="12.75" customHeight="1" thickBot="1">
      <c r="A18" s="199" t="s">
        <v>145</v>
      </c>
      <c r="B18" s="189"/>
      <c r="C18" s="189"/>
      <c r="D18" s="189"/>
      <c r="E18" s="189"/>
      <c r="F18" s="189"/>
      <c r="G18" s="189"/>
      <c r="H18" s="189"/>
      <c r="I18" s="189"/>
      <c r="J18" s="189"/>
      <c r="K18" s="189"/>
      <c r="L18" s="189"/>
    </row>
    <row r="19" ht="11.25">
      <c r="A19" s="96"/>
    </row>
  </sheetData>
  <mergeCells count="8">
    <mergeCell ref="A17:L17"/>
    <mergeCell ref="A18:L18"/>
    <mergeCell ref="J3:K3"/>
    <mergeCell ref="L3:L4"/>
    <mergeCell ref="A3:A4"/>
    <mergeCell ref="B3:D3"/>
    <mergeCell ref="E3:G3"/>
    <mergeCell ref="H3:I3"/>
  </mergeCells>
  <printOptions/>
  <pageMargins left="0.44" right="0.39" top="0.59" bottom="0.8" header="0.41" footer="0.492125984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9" sqref="A9:L9"/>
    </sheetView>
  </sheetViews>
  <sheetFormatPr defaultColWidth="11.421875" defaultRowHeight="12.75"/>
  <cols>
    <col min="1" max="1" width="17.00390625" style="21" customWidth="1"/>
    <col min="2" max="12" width="8.8515625" style="21" customWidth="1"/>
    <col min="13" max="16384" width="11.421875" style="21" customWidth="1"/>
  </cols>
  <sheetData>
    <row r="1" spans="1:12" ht="12.75" customHeight="1">
      <c r="A1" s="171" t="s">
        <v>135</v>
      </c>
      <c r="B1" s="90"/>
      <c r="C1" s="90"/>
      <c r="D1" s="90"/>
      <c r="E1" s="90"/>
      <c r="F1" s="90"/>
      <c r="G1" s="90"/>
      <c r="H1" s="90"/>
      <c r="I1" s="90"/>
      <c r="J1" s="90"/>
      <c r="K1" s="90"/>
      <c r="L1" s="90"/>
    </row>
    <row r="2" spans="1:12" ht="12.75" customHeight="1" thickBot="1">
      <c r="A2" s="167"/>
      <c r="B2" s="90"/>
      <c r="C2" s="90"/>
      <c r="D2" s="90"/>
      <c r="E2" s="90"/>
      <c r="F2" s="90"/>
      <c r="G2" s="90"/>
      <c r="H2" s="90"/>
      <c r="I2" s="90"/>
      <c r="J2" s="90"/>
      <c r="K2" s="90"/>
      <c r="L2" s="90"/>
    </row>
    <row r="3" spans="1:12" ht="12" thickTop="1">
      <c r="A3" s="175" t="s">
        <v>73</v>
      </c>
      <c r="B3" s="191" t="s">
        <v>1</v>
      </c>
      <c r="C3" s="191"/>
      <c r="D3" s="191"/>
      <c r="E3" s="191"/>
      <c r="F3" s="194"/>
      <c r="G3" s="195" t="s">
        <v>72</v>
      </c>
      <c r="H3" s="191"/>
      <c r="I3" s="192"/>
      <c r="J3" s="193" t="s">
        <v>2</v>
      </c>
      <c r="K3" s="191"/>
      <c r="L3" s="191"/>
    </row>
    <row r="4" spans="1:12" ht="11.25">
      <c r="A4" s="174"/>
      <c r="B4" s="37" t="s">
        <v>3</v>
      </c>
      <c r="C4" s="37" t="s">
        <v>4</v>
      </c>
      <c r="D4" s="37" t="s">
        <v>5</v>
      </c>
      <c r="E4" s="37" t="s">
        <v>6</v>
      </c>
      <c r="F4" s="61" t="s">
        <v>7</v>
      </c>
      <c r="G4" s="67" t="s">
        <v>3</v>
      </c>
      <c r="H4" s="37" t="s">
        <v>4</v>
      </c>
      <c r="I4" s="68" t="s">
        <v>7</v>
      </c>
      <c r="J4" s="64" t="s">
        <v>3</v>
      </c>
      <c r="K4" s="37" t="s">
        <v>4</v>
      </c>
      <c r="L4" s="37" t="s">
        <v>8</v>
      </c>
    </row>
    <row r="5" spans="1:12" ht="11.25">
      <c r="A5" s="39" t="s">
        <v>17</v>
      </c>
      <c r="B5" s="40">
        <v>104041</v>
      </c>
      <c r="C5" s="40">
        <v>75863</v>
      </c>
      <c r="D5" s="41">
        <v>72.9</v>
      </c>
      <c r="E5" s="40">
        <v>16372</v>
      </c>
      <c r="F5" s="87">
        <v>15.7</v>
      </c>
      <c r="G5" s="69">
        <v>11806</v>
      </c>
      <c r="H5" s="40">
        <v>6274</v>
      </c>
      <c r="I5" s="70">
        <v>53.1</v>
      </c>
      <c r="J5" s="65">
        <v>104041</v>
      </c>
      <c r="K5" s="40">
        <v>82137</v>
      </c>
      <c r="L5" s="41">
        <v>78.9</v>
      </c>
    </row>
    <row r="6" spans="1:12" ht="11.25">
      <c r="A6" s="42" t="s">
        <v>18</v>
      </c>
      <c r="B6" s="43">
        <v>115231</v>
      </c>
      <c r="C6" s="43">
        <v>86377</v>
      </c>
      <c r="D6" s="44">
        <v>75</v>
      </c>
      <c r="E6" s="43">
        <v>14134</v>
      </c>
      <c r="F6" s="88">
        <v>12.3</v>
      </c>
      <c r="G6" s="71">
        <v>14720</v>
      </c>
      <c r="H6" s="43">
        <v>7665</v>
      </c>
      <c r="I6" s="72">
        <v>52.1</v>
      </c>
      <c r="J6" s="66">
        <v>115231</v>
      </c>
      <c r="K6" s="43">
        <v>94042</v>
      </c>
      <c r="L6" s="44">
        <v>81.6</v>
      </c>
    </row>
    <row r="7" spans="1:12" s="94" customFormat="1" ht="12.75" customHeight="1">
      <c r="A7" s="139" t="s">
        <v>12</v>
      </c>
      <c r="B7" s="150">
        <f>SUM(B5:B6)</f>
        <v>219272</v>
      </c>
      <c r="C7" s="150">
        <f>SUM(C5:C6)</f>
        <v>162240</v>
      </c>
      <c r="D7" s="141">
        <f>IF(B7=0,".",C7/B7*100)</f>
        <v>73.99029515852457</v>
      </c>
      <c r="E7" s="150">
        <f>SUM(E5:E6)</f>
        <v>30506</v>
      </c>
      <c r="F7" s="142">
        <f>IF(B7=0,".",E7/B7*100)</f>
        <v>13.912401036156009</v>
      </c>
      <c r="G7" s="151">
        <f>SUM(G5:G6)</f>
        <v>26526</v>
      </c>
      <c r="H7" s="150">
        <f>SUM(H5:H6)</f>
        <v>13939</v>
      </c>
      <c r="I7" s="144">
        <f>IF(G7=0,".",H7/G7*100)</f>
        <v>52.548443037020284</v>
      </c>
      <c r="J7" s="152">
        <f>SUM(J5:J6)</f>
        <v>219272</v>
      </c>
      <c r="K7" s="150">
        <f>SUM(K5:K6)</f>
        <v>176179</v>
      </c>
      <c r="L7" s="141">
        <f>IF(B7=0,".",K7/B7*100)</f>
        <v>80.34723995767814</v>
      </c>
    </row>
    <row r="8" spans="1:12" ht="11.25">
      <c r="A8" s="198" t="s">
        <v>69</v>
      </c>
      <c r="B8" s="201"/>
      <c r="C8" s="201"/>
      <c r="D8" s="201"/>
      <c r="E8" s="201"/>
      <c r="F8" s="201"/>
      <c r="G8" s="201"/>
      <c r="H8" s="201"/>
      <c r="I8" s="201"/>
      <c r="J8" s="201"/>
      <c r="K8" s="201"/>
      <c r="L8" s="201"/>
    </row>
    <row r="9" spans="1:12" ht="13.5" customHeight="1" thickBot="1">
      <c r="A9" s="199" t="s">
        <v>145</v>
      </c>
      <c r="B9" s="189"/>
      <c r="C9" s="189"/>
      <c r="D9" s="189"/>
      <c r="E9" s="189"/>
      <c r="F9" s="189"/>
      <c r="G9" s="189"/>
      <c r="H9" s="189"/>
      <c r="I9" s="189"/>
      <c r="J9" s="189"/>
      <c r="K9" s="189"/>
      <c r="L9" s="189"/>
    </row>
    <row r="10" ht="12.75" customHeight="1"/>
  </sheetData>
  <mergeCells count="6">
    <mergeCell ref="A8:L8"/>
    <mergeCell ref="A9:L9"/>
    <mergeCell ref="J3:L3"/>
    <mergeCell ref="A3:A4"/>
    <mergeCell ref="B3:F3"/>
    <mergeCell ref="G3:I3"/>
  </mergeCells>
  <printOptions/>
  <pageMargins left="0.44" right="0.39" top="0.59" bottom="0.8" header="0.41" footer="0.4921259845"/>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M9"/>
  <sheetViews>
    <sheetView showGridLines="0" workbookViewId="0" topLeftCell="A1">
      <selection activeCell="A9" sqref="A9:L9"/>
    </sheetView>
  </sheetViews>
  <sheetFormatPr defaultColWidth="11.421875" defaultRowHeight="12.75" customHeight="1"/>
  <cols>
    <col min="1" max="1" width="16.421875" style="21" customWidth="1"/>
    <col min="2" max="12" width="8.57421875" style="21" customWidth="1"/>
    <col min="13" max="13" width="9.00390625" style="21" customWidth="1"/>
    <col min="14" max="14" width="8.8515625" style="21" customWidth="1"/>
    <col min="15" max="16384" width="11.421875" style="21" customWidth="1"/>
  </cols>
  <sheetData>
    <row r="1" spans="1:13" ht="12.75" customHeight="1">
      <c r="A1" s="170" t="s">
        <v>136</v>
      </c>
      <c r="B1" s="36"/>
      <c r="C1" s="36"/>
      <c r="D1" s="36"/>
      <c r="E1" s="36"/>
      <c r="F1" s="36"/>
      <c r="G1" s="36"/>
      <c r="H1" s="36"/>
      <c r="I1" s="36"/>
      <c r="J1" s="36"/>
      <c r="K1" s="36"/>
      <c r="L1" s="36"/>
      <c r="M1" s="36"/>
    </row>
    <row r="2" spans="1:13" ht="12.75" customHeight="1" thickBot="1">
      <c r="A2" s="167"/>
      <c r="B2" s="36"/>
      <c r="C2" s="36"/>
      <c r="D2" s="36"/>
      <c r="E2" s="36"/>
      <c r="F2" s="36"/>
      <c r="G2" s="36"/>
      <c r="H2" s="36"/>
      <c r="I2" s="36"/>
      <c r="J2" s="36"/>
      <c r="K2" s="36"/>
      <c r="L2" s="36"/>
      <c r="M2" s="36"/>
    </row>
    <row r="3" spans="1:12" ht="19.5" customHeight="1" thickTop="1">
      <c r="A3" s="175" t="s">
        <v>73</v>
      </c>
      <c r="B3" s="197" t="s">
        <v>129</v>
      </c>
      <c r="C3" s="191"/>
      <c r="D3" s="194"/>
      <c r="E3" s="190" t="s">
        <v>128</v>
      </c>
      <c r="F3" s="191"/>
      <c r="G3" s="192"/>
      <c r="H3" s="193" t="s">
        <v>54</v>
      </c>
      <c r="I3" s="194"/>
      <c r="J3" s="195" t="s">
        <v>53</v>
      </c>
      <c r="K3" s="192"/>
      <c r="L3" s="193" t="s">
        <v>70</v>
      </c>
    </row>
    <row r="4" spans="1:12" ht="33.75">
      <c r="A4" s="174"/>
      <c r="B4" s="37" t="s">
        <v>3</v>
      </c>
      <c r="C4" s="37" t="s">
        <v>4</v>
      </c>
      <c r="D4" s="61" t="s">
        <v>55</v>
      </c>
      <c r="E4" s="67" t="s">
        <v>3</v>
      </c>
      <c r="F4" s="37" t="s">
        <v>4</v>
      </c>
      <c r="G4" s="68" t="s">
        <v>55</v>
      </c>
      <c r="H4" s="64" t="s">
        <v>3</v>
      </c>
      <c r="I4" s="61" t="s">
        <v>4</v>
      </c>
      <c r="J4" s="79" t="s">
        <v>3</v>
      </c>
      <c r="K4" s="68" t="s">
        <v>4</v>
      </c>
      <c r="L4" s="196"/>
    </row>
    <row r="5" spans="1:12" ht="12.75" customHeight="1">
      <c r="A5" s="39" t="s">
        <v>17</v>
      </c>
      <c r="B5" s="40">
        <v>104041</v>
      </c>
      <c r="C5" s="40">
        <v>82137</v>
      </c>
      <c r="D5" s="87">
        <v>78.9</v>
      </c>
      <c r="E5" s="69">
        <v>107096</v>
      </c>
      <c r="F5" s="40">
        <v>84248</v>
      </c>
      <c r="G5" s="70">
        <v>78.7</v>
      </c>
      <c r="H5" s="65">
        <v>-3055</v>
      </c>
      <c r="I5" s="73">
        <v>-2111</v>
      </c>
      <c r="J5" s="80">
        <v>-2.9</v>
      </c>
      <c r="K5" s="70">
        <v>-2.5</v>
      </c>
      <c r="L5" s="76">
        <v>0.2</v>
      </c>
    </row>
    <row r="6" spans="1:12" ht="12.75" customHeight="1">
      <c r="A6" s="42" t="s">
        <v>18</v>
      </c>
      <c r="B6" s="43">
        <v>115231</v>
      </c>
      <c r="C6" s="43">
        <v>94042</v>
      </c>
      <c r="D6" s="88">
        <v>81.6</v>
      </c>
      <c r="E6" s="71">
        <v>124997</v>
      </c>
      <c r="F6" s="43">
        <v>105940</v>
      </c>
      <c r="G6" s="72">
        <v>84.8</v>
      </c>
      <c r="H6" s="66">
        <v>-9766</v>
      </c>
      <c r="I6" s="74">
        <v>-11898</v>
      </c>
      <c r="J6" s="81">
        <v>-7.8</v>
      </c>
      <c r="K6" s="72">
        <v>-11.2</v>
      </c>
      <c r="L6" s="77">
        <v>-3.2</v>
      </c>
    </row>
    <row r="7" spans="1:12" s="94" customFormat="1" ht="12.75" customHeight="1">
      <c r="A7" s="139" t="s">
        <v>12</v>
      </c>
      <c r="B7" s="150">
        <f>SUM(B5:B6)</f>
        <v>219272</v>
      </c>
      <c r="C7" s="150">
        <f>SUM(C5:C6)</f>
        <v>176179</v>
      </c>
      <c r="D7" s="142">
        <f>IF(B7=0,".",C7/B7*100)</f>
        <v>80.34723995767814</v>
      </c>
      <c r="E7" s="151">
        <f>SUM(E5:E6)</f>
        <v>232093</v>
      </c>
      <c r="F7" s="150">
        <f>SUM(F5:F6)</f>
        <v>190188</v>
      </c>
      <c r="G7" s="144">
        <f>IF(E7=0,".",F7/E7*100)</f>
        <v>81.94473766981339</v>
      </c>
      <c r="H7" s="152">
        <f>SUM(H5:H6)</f>
        <v>-12821</v>
      </c>
      <c r="I7" s="153">
        <f>SUM(I5:I6)</f>
        <v>-14009</v>
      </c>
      <c r="J7" s="147">
        <f>IF(E7=0,".",H7/E7*100)</f>
        <v>-5.524078709827526</v>
      </c>
      <c r="K7" s="148">
        <f>IF(F7=0,".",I7/F7*100)</f>
        <v>-7.365869560645256</v>
      </c>
      <c r="L7" s="149">
        <f>IF(OR(D7=".",G7="."),".",D7-G7)</f>
        <v>-1.597497712135251</v>
      </c>
    </row>
    <row r="8" spans="1:12" ht="12.75" customHeight="1">
      <c r="A8" s="185" t="s">
        <v>69</v>
      </c>
      <c r="B8" s="200"/>
      <c r="C8" s="200"/>
      <c r="D8" s="200"/>
      <c r="E8" s="200"/>
      <c r="F8" s="200"/>
      <c r="G8" s="200"/>
      <c r="H8" s="200"/>
      <c r="I8" s="200"/>
      <c r="J8" s="200"/>
      <c r="K8" s="200"/>
      <c r="L8" s="200"/>
    </row>
    <row r="9" spans="1:12" ht="12.75" customHeight="1" thickBot="1">
      <c r="A9" s="199" t="s">
        <v>145</v>
      </c>
      <c r="B9" s="189"/>
      <c r="C9" s="189"/>
      <c r="D9" s="189"/>
      <c r="E9" s="189"/>
      <c r="F9" s="189"/>
      <c r="G9" s="189"/>
      <c r="H9" s="189"/>
      <c r="I9" s="189"/>
      <c r="J9" s="189"/>
      <c r="K9" s="189"/>
      <c r="L9" s="189"/>
    </row>
  </sheetData>
  <mergeCells count="8">
    <mergeCell ref="A8:L8"/>
    <mergeCell ref="A9:L9"/>
    <mergeCell ref="J3:K3"/>
    <mergeCell ref="L3:L4"/>
    <mergeCell ref="A3:A4"/>
    <mergeCell ref="B3:D3"/>
    <mergeCell ref="E3:G3"/>
    <mergeCell ref="H3:I3"/>
  </mergeCells>
  <printOptions/>
  <pageMargins left="0.44" right="0.39" top="0.59" bottom="0.8" header="0.41" footer="0.4921259845"/>
  <pageSetup fitToHeight="1" fitToWidth="1"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A1:I11"/>
  <sheetViews>
    <sheetView showGridLines="0" workbookViewId="0" topLeftCell="A1">
      <selection activeCell="A12" sqref="A12"/>
    </sheetView>
  </sheetViews>
  <sheetFormatPr defaultColWidth="11.421875" defaultRowHeight="12.75" customHeight="1"/>
  <cols>
    <col min="1" max="1" width="17.421875" style="21" customWidth="1"/>
    <col min="2" max="8" width="11.57421875" style="21" customWidth="1"/>
    <col min="9" max="9" width="9.28125" style="21" customWidth="1"/>
    <col min="10" max="16384" width="11.421875" style="21" customWidth="1"/>
  </cols>
  <sheetData>
    <row r="1" spans="1:9" ht="12.75" customHeight="1">
      <c r="A1" s="170" t="s">
        <v>137</v>
      </c>
      <c r="B1" s="36"/>
      <c r="C1" s="36"/>
      <c r="D1" s="36"/>
      <c r="E1" s="36"/>
      <c r="F1" s="36"/>
      <c r="G1" s="36"/>
      <c r="H1" s="36"/>
      <c r="I1" s="36"/>
    </row>
    <row r="2" spans="1:9" ht="12.75" customHeight="1" thickBot="1">
      <c r="A2" s="167"/>
      <c r="B2" s="36"/>
      <c r="C2" s="36"/>
      <c r="D2" s="36"/>
      <c r="E2" s="36"/>
      <c r="F2" s="36"/>
      <c r="G2" s="36"/>
      <c r="H2" s="36"/>
      <c r="I2" s="36"/>
    </row>
    <row r="3" spans="1:8" ht="12.75" customHeight="1" thickTop="1">
      <c r="A3" s="175" t="s">
        <v>19</v>
      </c>
      <c r="B3" s="202" t="s">
        <v>61</v>
      </c>
      <c r="C3" s="195" t="s">
        <v>62</v>
      </c>
      <c r="D3" s="191"/>
      <c r="E3" s="191"/>
      <c r="F3" s="191"/>
      <c r="G3" s="191"/>
      <c r="H3" s="191"/>
    </row>
    <row r="4" spans="1:8" ht="25.5" customHeight="1">
      <c r="A4" s="174"/>
      <c r="B4" s="203"/>
      <c r="C4" s="67" t="s">
        <v>20</v>
      </c>
      <c r="D4" s="37" t="s">
        <v>21</v>
      </c>
      <c r="E4" s="37" t="s">
        <v>22</v>
      </c>
      <c r="F4" s="37" t="s">
        <v>59</v>
      </c>
      <c r="G4" s="37" t="s">
        <v>60</v>
      </c>
      <c r="H4" s="37" t="s">
        <v>74</v>
      </c>
    </row>
    <row r="5" spans="1:9" ht="12.75" customHeight="1">
      <c r="A5" s="39" t="s">
        <v>23</v>
      </c>
      <c r="B5" s="73">
        <f>'Fig 1'!J8</f>
        <v>346597</v>
      </c>
      <c r="C5" s="80">
        <v>10.8</v>
      </c>
      <c r="D5" s="41">
        <v>17</v>
      </c>
      <c r="E5" s="41">
        <v>25.6</v>
      </c>
      <c r="F5" s="41">
        <v>38</v>
      </c>
      <c r="G5" s="41">
        <f>('Fig 2'!B8-'Fig 2'!C8)*100/'Fig 2'!B8</f>
        <v>8.547679293242584</v>
      </c>
      <c r="H5" s="41">
        <f>SUM(C5:E5)</f>
        <v>53.400000000000006</v>
      </c>
      <c r="I5" s="235"/>
    </row>
    <row r="6" spans="1:9" ht="12.75" customHeight="1">
      <c r="A6" s="42" t="s">
        <v>24</v>
      </c>
      <c r="B6" s="74">
        <f>'Fig 3'!J16</f>
        <v>137674</v>
      </c>
      <c r="C6" s="81">
        <v>2.2</v>
      </c>
      <c r="D6" s="44">
        <v>11.1</v>
      </c>
      <c r="E6" s="44">
        <v>29.8</v>
      </c>
      <c r="F6" s="44">
        <v>47.5</v>
      </c>
      <c r="G6" s="44">
        <f>('Fig 4'!B16-'Fig 4'!C16)*100/'Fig 4'!B16</f>
        <v>9.353254790301728</v>
      </c>
      <c r="H6" s="44">
        <f>SUM(C6:E6)</f>
        <v>43.1</v>
      </c>
      <c r="I6" s="235"/>
    </row>
    <row r="7" spans="1:9" ht="12.75" customHeight="1">
      <c r="A7" s="42" t="s">
        <v>25</v>
      </c>
      <c r="B7" s="74">
        <f>'Fig 5'!J7</f>
        <v>219272</v>
      </c>
      <c r="C7" s="81">
        <v>1.3</v>
      </c>
      <c r="D7" s="44">
        <v>9</v>
      </c>
      <c r="E7" s="44">
        <v>26.6</v>
      </c>
      <c r="F7" s="44">
        <v>43.4</v>
      </c>
      <c r="G7" s="44">
        <f>('Fig 6'!B7-'Fig 6'!C7)*100/'Fig 6'!B7</f>
        <v>19.652760042321866</v>
      </c>
      <c r="H7" s="44">
        <f>SUM(C7:E7)</f>
        <v>36.900000000000006</v>
      </c>
      <c r="I7" s="235"/>
    </row>
    <row r="8" spans="1:9" ht="12.75" customHeight="1">
      <c r="A8" s="32" t="s">
        <v>12</v>
      </c>
      <c r="B8" s="101">
        <f>SUM(B5:B7)</f>
        <v>703543</v>
      </c>
      <c r="C8" s="103">
        <v>6.2</v>
      </c>
      <c r="D8" s="34">
        <v>13.3</v>
      </c>
      <c r="E8" s="34">
        <v>26.7</v>
      </c>
      <c r="F8" s="34">
        <v>41.6</v>
      </c>
      <c r="G8" s="34">
        <f>(('Fig 2'!B8+'Fig 4'!B16+'Fig 6'!B7)-('Fig 2'!C8+'Fig 4'!C16+'Fig 6'!C7))*100/('Fig 2'!B8+'Fig 4'!B16+'Fig 6'!B7)</f>
        <v>12.166420531509802</v>
      </c>
      <c r="H8" s="34">
        <f>SUM(C8:E8)</f>
        <v>46.2</v>
      </c>
      <c r="I8" s="235"/>
    </row>
    <row r="9" spans="1:8" ht="12.75" customHeight="1">
      <c r="A9" s="154" t="s">
        <v>128</v>
      </c>
      <c r="B9" s="155">
        <f>'Fig 2'!E8+'Fig 4'!E16+'Fig 6'!E7</f>
        <v>710633</v>
      </c>
      <c r="C9" s="156">
        <f>41519*100/B9</f>
        <v>5.8425375686184005</v>
      </c>
      <c r="D9" s="157">
        <f>92324*100/B9</f>
        <v>12.991797453819341</v>
      </c>
      <c r="E9" s="157">
        <f>193297*100/B9</f>
        <v>27.200678831408055</v>
      </c>
      <c r="F9" s="157">
        <f>(('Fig 2'!F8+'Fig 4'!F16+'Fig 6'!F7)-(41519+92324+193297))*100/B9</f>
        <v>41.87407564804899</v>
      </c>
      <c r="G9" s="157">
        <f>(B9-('Fig 2'!F8+'Fig 4'!F16+'Fig 6'!F7))*100/B9</f>
        <v>12.09091049810521</v>
      </c>
      <c r="H9" s="157">
        <f>SUM(C9:E9)</f>
        <v>46.0350138538458</v>
      </c>
    </row>
    <row r="10" spans="1:8" ht="12.75" customHeight="1">
      <c r="A10" s="185" t="s">
        <v>69</v>
      </c>
      <c r="B10" s="186"/>
      <c r="C10" s="186"/>
      <c r="D10" s="186"/>
      <c r="E10" s="186"/>
      <c r="F10" s="186"/>
      <c r="G10" s="186"/>
      <c r="H10" s="186"/>
    </row>
    <row r="11" spans="1:8" ht="12.75" customHeight="1" thickBot="1">
      <c r="A11" s="199" t="s">
        <v>145</v>
      </c>
      <c r="B11" s="199"/>
      <c r="C11" s="199"/>
      <c r="D11" s="199"/>
      <c r="E11" s="199"/>
      <c r="F11" s="199"/>
      <c r="G11" s="199"/>
      <c r="H11" s="199"/>
    </row>
  </sheetData>
  <mergeCells count="5">
    <mergeCell ref="A10:H10"/>
    <mergeCell ref="A11:H11"/>
    <mergeCell ref="A3:A4"/>
    <mergeCell ref="B3:B4"/>
    <mergeCell ref="C3:H3"/>
  </mergeCells>
  <printOptions/>
  <pageMargins left="0.44" right="0.39" top="0.59" bottom="0.8" header="0.41" footer="0.4921259845"/>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H39"/>
  <sheetViews>
    <sheetView workbookViewId="0" topLeftCell="A1">
      <selection activeCell="A3" sqref="A3:A4"/>
    </sheetView>
  </sheetViews>
  <sheetFormatPr defaultColWidth="11.421875" defaultRowHeight="12.75"/>
  <cols>
    <col min="1" max="1" width="22.57421875" style="0" customWidth="1"/>
  </cols>
  <sheetData>
    <row r="1" spans="1:8" ht="12.75">
      <c r="A1" s="242" t="s">
        <v>138</v>
      </c>
      <c r="B1" s="84"/>
      <c r="C1" s="84"/>
      <c r="D1" s="84"/>
      <c r="E1" s="84"/>
      <c r="F1" s="84"/>
      <c r="G1" s="84"/>
      <c r="H1" s="84"/>
    </row>
    <row r="2" spans="1:8" ht="13.5" thickBot="1">
      <c r="A2" s="167"/>
      <c r="B2" s="84"/>
      <c r="C2" s="84"/>
      <c r="D2" s="84"/>
      <c r="E2" s="84"/>
      <c r="F2" s="84"/>
      <c r="G2" s="84"/>
      <c r="H2" s="84"/>
    </row>
    <row r="3" spans="1:8" ht="22.5" customHeight="1" thickTop="1">
      <c r="A3" s="175" t="s">
        <v>26</v>
      </c>
      <c r="B3" s="191" t="s">
        <v>117</v>
      </c>
      <c r="C3" s="191"/>
      <c r="D3" s="192"/>
      <c r="E3" s="205" t="s">
        <v>118</v>
      </c>
      <c r="F3" s="206"/>
      <c r="G3" s="206"/>
      <c r="H3" s="193"/>
    </row>
    <row r="4" spans="1:8" ht="24">
      <c r="A4" s="174"/>
      <c r="B4" s="37" t="s">
        <v>3</v>
      </c>
      <c r="C4" s="37" t="s">
        <v>4</v>
      </c>
      <c r="D4" s="68" t="s">
        <v>27</v>
      </c>
      <c r="E4" s="64" t="s">
        <v>119</v>
      </c>
      <c r="F4" s="68" t="s">
        <v>120</v>
      </c>
      <c r="G4" s="64" t="s">
        <v>116</v>
      </c>
      <c r="H4" s="37" t="s">
        <v>27</v>
      </c>
    </row>
    <row r="5" spans="1:8" ht="12.75">
      <c r="A5" s="39" t="s">
        <v>75</v>
      </c>
      <c r="B5" s="40">
        <f>'Fig 9 Web'!K5+'Fig 10 Web'!Z5-'Fig 10 Web'!H5</f>
        <v>21230</v>
      </c>
      <c r="C5" s="40">
        <f>'Fig 9 Web'!L5+'Fig 10 Web'!AA5-'Fig 10 Web'!I5</f>
        <v>18960</v>
      </c>
      <c r="D5" s="72">
        <f>IF(B5=0,".",C5/B5*100)</f>
        <v>89.30758360810175</v>
      </c>
      <c r="E5" s="128">
        <v>1638</v>
      </c>
      <c r="F5" s="130">
        <v>682</v>
      </c>
      <c r="G5" s="65">
        <f>E5+F5</f>
        <v>2320</v>
      </c>
      <c r="H5" s="41">
        <f>IF(OR(B5=".",B5=0),".",G5*100/B5)</f>
        <v>10.927932171455488</v>
      </c>
    </row>
    <row r="6" spans="1:8" ht="12.75">
      <c r="A6" s="42" t="s">
        <v>76</v>
      </c>
      <c r="B6" s="43">
        <f>'Fig 9 Web'!K6+'Fig 10 Web'!Z6-'Fig 10 Web'!H6</f>
        <v>13080</v>
      </c>
      <c r="C6" s="43">
        <f>'Fig 9 Web'!L6+'Fig 10 Web'!AA6-'Fig 10 Web'!I6</f>
        <v>11630</v>
      </c>
      <c r="D6" s="72">
        <f aca="true" t="shared" si="0" ref="D6:D30">IF(B6=0,".",C6/B6*100)</f>
        <v>88.91437308868501</v>
      </c>
      <c r="E6" s="128">
        <v>910</v>
      </c>
      <c r="F6" s="130">
        <v>425</v>
      </c>
      <c r="G6" s="66">
        <f aca="true" t="shared" si="1" ref="G6:G30">E6+F6</f>
        <v>1335</v>
      </c>
      <c r="H6" s="44">
        <f aca="true" t="shared" si="2" ref="H6:H38">IF(OR(B6=".",B6=0),".",G6*100/B6)</f>
        <v>10.206422018348624</v>
      </c>
    </row>
    <row r="7" spans="1:8" ht="12.75">
      <c r="A7" s="42" t="s">
        <v>77</v>
      </c>
      <c r="B7" s="43">
        <f>'Fig 9 Web'!K7+'Fig 10 Web'!Z7-'Fig 10 Web'!H7</f>
        <v>7772</v>
      </c>
      <c r="C7" s="43">
        <f>'Fig 9 Web'!L7+'Fig 10 Web'!AA7-'Fig 10 Web'!I7</f>
        <v>7174</v>
      </c>
      <c r="D7" s="72">
        <f t="shared" si="0"/>
        <v>92.30571281523417</v>
      </c>
      <c r="E7" s="128">
        <v>582</v>
      </c>
      <c r="F7" s="130">
        <v>184</v>
      </c>
      <c r="G7" s="66">
        <f t="shared" si="1"/>
        <v>766</v>
      </c>
      <c r="H7" s="44">
        <f t="shared" si="2"/>
        <v>9.855892949047863</v>
      </c>
    </row>
    <row r="8" spans="1:8" ht="12.75">
      <c r="A8" s="42" t="s">
        <v>78</v>
      </c>
      <c r="B8" s="43">
        <f>'Fig 9 Web'!K8+'Fig 10 Web'!Z8-'Fig 10 Web'!H8</f>
        <v>22241</v>
      </c>
      <c r="C8" s="43">
        <f>'Fig 9 Web'!L8+'Fig 10 Web'!AA8-'Fig 10 Web'!I8</f>
        <v>20442</v>
      </c>
      <c r="D8" s="72">
        <f t="shared" si="0"/>
        <v>91.91133492199091</v>
      </c>
      <c r="E8" s="128">
        <v>1848</v>
      </c>
      <c r="F8" s="130">
        <v>555</v>
      </c>
      <c r="G8" s="66">
        <f t="shared" si="1"/>
        <v>2403</v>
      </c>
      <c r="H8" s="44">
        <f t="shared" si="2"/>
        <v>10.804370307090508</v>
      </c>
    </row>
    <row r="9" spans="1:8" ht="12.75">
      <c r="A9" s="42" t="s">
        <v>79</v>
      </c>
      <c r="B9" s="43">
        <f>'Fig 9 Web'!K9+'Fig 10 Web'!Z9-'Fig 10 Web'!H9</f>
        <v>9961</v>
      </c>
      <c r="C9" s="43">
        <f>'Fig 9 Web'!L9+'Fig 10 Web'!AA9-'Fig 10 Web'!I9</f>
        <v>9162</v>
      </c>
      <c r="D9" s="72">
        <f t="shared" si="0"/>
        <v>91.97871699628551</v>
      </c>
      <c r="E9" s="128">
        <v>773</v>
      </c>
      <c r="F9" s="130">
        <v>208</v>
      </c>
      <c r="G9" s="66">
        <f t="shared" si="1"/>
        <v>981</v>
      </c>
      <c r="H9" s="44">
        <f t="shared" si="2"/>
        <v>9.848408794297761</v>
      </c>
    </row>
    <row r="10" spans="1:8" ht="12.75">
      <c r="A10" s="42" t="s">
        <v>80</v>
      </c>
      <c r="B10" s="43">
        <f>'Fig 9 Web'!K10+'Fig 10 Web'!Z10-'Fig 10 Web'!H10</f>
        <v>8068</v>
      </c>
      <c r="C10" s="43">
        <f>'Fig 9 Web'!L10+'Fig 10 Web'!AA10-'Fig 10 Web'!I10</f>
        <v>7449</v>
      </c>
      <c r="D10" s="72">
        <f t="shared" si="0"/>
        <v>92.32771442736738</v>
      </c>
      <c r="E10" s="128">
        <v>502</v>
      </c>
      <c r="F10" s="130">
        <v>155</v>
      </c>
      <c r="G10" s="66">
        <f t="shared" si="1"/>
        <v>657</v>
      </c>
      <c r="H10" s="44">
        <f t="shared" si="2"/>
        <v>8.143282102131879</v>
      </c>
    </row>
    <row r="11" spans="1:8" ht="12.75">
      <c r="A11" s="42" t="s">
        <v>81</v>
      </c>
      <c r="B11" s="43">
        <f>'Fig 9 Web'!K11+'Fig 10 Web'!Z11-'Fig 10 Web'!H11</f>
        <v>1765</v>
      </c>
      <c r="C11" s="43">
        <f>'Fig 9 Web'!L11+'Fig 10 Web'!AA11-'Fig 10 Web'!I11</f>
        <v>1678</v>
      </c>
      <c r="D11" s="72">
        <f t="shared" si="0"/>
        <v>95.07082152974505</v>
      </c>
      <c r="E11" s="128">
        <v>169</v>
      </c>
      <c r="F11" s="130">
        <v>58</v>
      </c>
      <c r="G11" s="66">
        <f t="shared" si="1"/>
        <v>227</v>
      </c>
      <c r="H11" s="44">
        <f t="shared" si="2"/>
        <v>12.861189801699716</v>
      </c>
    </row>
    <row r="12" spans="1:8" ht="12.75">
      <c r="A12" s="42" t="s">
        <v>82</v>
      </c>
      <c r="B12" s="43">
        <f>'Fig 9 Web'!K12+'Fig 10 Web'!Z12-'Fig 10 Web'!H12</f>
        <v>32224</v>
      </c>
      <c r="C12" s="43">
        <f>'Fig 9 Web'!L12+'Fig 10 Web'!AA12-'Fig 10 Web'!I12</f>
        <v>28456</v>
      </c>
      <c r="D12" s="72">
        <f t="shared" si="0"/>
        <v>88.30685203574976</v>
      </c>
      <c r="E12" s="128">
        <v>2869</v>
      </c>
      <c r="F12" s="130">
        <v>1223</v>
      </c>
      <c r="G12" s="66">
        <f t="shared" si="1"/>
        <v>4092</v>
      </c>
      <c r="H12" s="44">
        <f t="shared" si="2"/>
        <v>12.698609731876862</v>
      </c>
    </row>
    <row r="13" spans="1:8" ht="12.75">
      <c r="A13" s="42" t="s">
        <v>83</v>
      </c>
      <c r="B13" s="43">
        <f>'Fig 9 Web'!K13+'Fig 10 Web'!Z13-'Fig 10 Web'!H13</f>
        <v>10726</v>
      </c>
      <c r="C13" s="43">
        <f>'Fig 9 Web'!L13+'Fig 10 Web'!AA13-'Fig 10 Web'!I13</f>
        <v>9749</v>
      </c>
      <c r="D13" s="72">
        <f t="shared" si="0"/>
        <v>90.89129218720865</v>
      </c>
      <c r="E13" s="128">
        <v>919</v>
      </c>
      <c r="F13" s="130">
        <v>371</v>
      </c>
      <c r="G13" s="66">
        <f t="shared" si="1"/>
        <v>1290</v>
      </c>
      <c r="H13" s="44">
        <f t="shared" si="2"/>
        <v>12.026850643296662</v>
      </c>
    </row>
    <row r="14" spans="1:8" ht="12.75">
      <c r="A14" s="42" t="s">
        <v>84</v>
      </c>
      <c r="B14" s="43">
        <f>'Fig 9 Web'!K14+'Fig 10 Web'!Z14-'Fig 10 Web'!H14</f>
        <v>24253</v>
      </c>
      <c r="C14" s="43">
        <f>'Fig 9 Web'!L14+'Fig 10 Web'!AA14-'Fig 10 Web'!I14</f>
        <v>22708</v>
      </c>
      <c r="D14" s="72">
        <f t="shared" si="0"/>
        <v>93.62965406341483</v>
      </c>
      <c r="E14" s="128">
        <v>1715</v>
      </c>
      <c r="F14" s="130">
        <v>530</v>
      </c>
      <c r="G14" s="66">
        <f t="shared" si="1"/>
        <v>2245</v>
      </c>
      <c r="H14" s="44">
        <f t="shared" si="2"/>
        <v>9.256586814002391</v>
      </c>
    </row>
    <row r="15" spans="1:8" ht="12.75">
      <c r="A15" s="42" t="s">
        <v>85</v>
      </c>
      <c r="B15" s="43">
        <f>'Fig 9 Web'!K15+'Fig 10 Web'!Z15-'Fig 10 Web'!H15</f>
        <v>28845</v>
      </c>
      <c r="C15" s="43">
        <f>'Fig 9 Web'!L15+'Fig 10 Web'!AA15-'Fig 10 Web'!I15</f>
        <v>26303</v>
      </c>
      <c r="D15" s="72">
        <f t="shared" si="0"/>
        <v>91.18738082856648</v>
      </c>
      <c r="E15" s="128">
        <v>1969</v>
      </c>
      <c r="F15" s="130">
        <v>793</v>
      </c>
      <c r="G15" s="66">
        <f t="shared" si="1"/>
        <v>2762</v>
      </c>
      <c r="H15" s="44">
        <f t="shared" si="2"/>
        <v>9.575316345987172</v>
      </c>
    </row>
    <row r="16" spans="1:8" ht="12.75">
      <c r="A16" s="42" t="s">
        <v>86</v>
      </c>
      <c r="B16" s="43">
        <f>'Fig 9 Web'!K16+'Fig 10 Web'!Z16-'Fig 10 Web'!H16</f>
        <v>4386</v>
      </c>
      <c r="C16" s="43">
        <f>'Fig 9 Web'!L16+'Fig 10 Web'!AA16-'Fig 10 Web'!I16</f>
        <v>4049</v>
      </c>
      <c r="D16" s="72">
        <f t="shared" si="0"/>
        <v>92.31646146830825</v>
      </c>
      <c r="E16" s="128">
        <v>348</v>
      </c>
      <c r="F16" s="130">
        <v>120</v>
      </c>
      <c r="G16" s="66">
        <f t="shared" si="1"/>
        <v>468</v>
      </c>
      <c r="H16" s="44">
        <f t="shared" si="2"/>
        <v>10.6703146374829</v>
      </c>
    </row>
    <row r="17" spans="1:8" ht="12.75">
      <c r="A17" s="42" t="s">
        <v>87</v>
      </c>
      <c r="B17" s="43">
        <f>'Fig 9 Web'!K17+'Fig 10 Web'!Z17-'Fig 10 Web'!H17</f>
        <v>23477</v>
      </c>
      <c r="C17" s="43">
        <f>'Fig 9 Web'!L17+'Fig 10 Web'!AA17-'Fig 10 Web'!I17</f>
        <v>21460</v>
      </c>
      <c r="D17" s="72">
        <f t="shared" si="0"/>
        <v>91.4086126847553</v>
      </c>
      <c r="E17" s="128">
        <v>1480</v>
      </c>
      <c r="F17" s="130">
        <v>743</v>
      </c>
      <c r="G17" s="66">
        <f t="shared" si="1"/>
        <v>2223</v>
      </c>
      <c r="H17" s="44">
        <f t="shared" si="2"/>
        <v>9.468841845210205</v>
      </c>
    </row>
    <row r="18" spans="1:8" ht="12.75">
      <c r="A18" s="42" t="s">
        <v>88</v>
      </c>
      <c r="B18" s="43">
        <f>'Fig 9 Web'!K18+'Fig 10 Web'!Z18-'Fig 10 Web'!H18</f>
        <v>18665</v>
      </c>
      <c r="C18" s="43">
        <f>'Fig 9 Web'!L18+'Fig 10 Web'!AA18-'Fig 10 Web'!I18</f>
        <v>16905</v>
      </c>
      <c r="D18" s="72">
        <f t="shared" si="0"/>
        <v>90.57058665952317</v>
      </c>
      <c r="E18" s="128">
        <v>1235</v>
      </c>
      <c r="F18" s="130">
        <v>544</v>
      </c>
      <c r="G18" s="66">
        <f t="shared" si="1"/>
        <v>1779</v>
      </c>
      <c r="H18" s="44">
        <f t="shared" si="2"/>
        <v>9.531208143584248</v>
      </c>
    </row>
    <row r="19" spans="1:8" ht="12.75">
      <c r="A19" s="42" t="s">
        <v>89</v>
      </c>
      <c r="B19" s="43">
        <f>'Fig 9 Web'!K19+'Fig 10 Web'!Z19-'Fig 10 Web'!H19</f>
        <v>16280</v>
      </c>
      <c r="C19" s="43">
        <f>'Fig 9 Web'!L19+'Fig 10 Web'!AA19-'Fig 10 Web'!I19</f>
        <v>14911</v>
      </c>
      <c r="D19" s="72">
        <f t="shared" si="0"/>
        <v>91.5909090909091</v>
      </c>
      <c r="E19" s="128">
        <v>1134</v>
      </c>
      <c r="F19" s="130">
        <v>407</v>
      </c>
      <c r="G19" s="66">
        <f t="shared" si="1"/>
        <v>1541</v>
      </c>
      <c r="H19" s="44">
        <f t="shared" si="2"/>
        <v>9.465601965601966</v>
      </c>
    </row>
    <row r="20" spans="1:8" ht="12.75">
      <c r="A20" s="42" t="s">
        <v>90</v>
      </c>
      <c r="B20" s="43">
        <f>'Fig 9 Web'!K20+'Fig 10 Web'!Z20-'Fig 10 Web'!H20</f>
        <v>25194</v>
      </c>
      <c r="C20" s="43">
        <f>'Fig 9 Web'!L20+'Fig 10 Web'!AA20-'Fig 10 Web'!I20</f>
        <v>23740</v>
      </c>
      <c r="D20" s="72">
        <f t="shared" si="0"/>
        <v>94.2287846312614</v>
      </c>
      <c r="E20" s="128">
        <v>1606</v>
      </c>
      <c r="F20" s="130">
        <v>464</v>
      </c>
      <c r="G20" s="66">
        <f t="shared" si="1"/>
        <v>2070</v>
      </c>
      <c r="H20" s="44">
        <f t="shared" si="2"/>
        <v>8.216241962371994</v>
      </c>
    </row>
    <row r="21" spans="1:8" ht="12.75">
      <c r="A21" s="42" t="s">
        <v>91</v>
      </c>
      <c r="B21" s="43">
        <f>'Fig 9 Web'!K21+'Fig 10 Web'!Z21-'Fig 10 Web'!H21</f>
        <v>15284</v>
      </c>
      <c r="C21" s="43">
        <f>'Fig 9 Web'!L21+'Fig 10 Web'!AA21-'Fig 10 Web'!I21</f>
        <v>14050</v>
      </c>
      <c r="D21" s="72">
        <f t="shared" si="0"/>
        <v>91.92619733054175</v>
      </c>
      <c r="E21" s="128">
        <v>1078</v>
      </c>
      <c r="F21" s="130">
        <v>321</v>
      </c>
      <c r="G21" s="66">
        <f t="shared" si="1"/>
        <v>1399</v>
      </c>
      <c r="H21" s="44">
        <f t="shared" si="2"/>
        <v>9.153362993980632</v>
      </c>
    </row>
    <row r="22" spans="1:8" ht="12.75">
      <c r="A22" s="42" t="s">
        <v>92</v>
      </c>
      <c r="B22" s="43">
        <f>'Fig 9 Web'!K22+'Fig 10 Web'!Z22-'Fig 10 Web'!H22</f>
        <v>17202</v>
      </c>
      <c r="C22" s="43">
        <f>'Fig 9 Web'!L22+'Fig 10 Web'!AA22-'Fig 10 Web'!I22</f>
        <v>15788</v>
      </c>
      <c r="D22" s="72">
        <f t="shared" si="0"/>
        <v>91.7800255784211</v>
      </c>
      <c r="E22" s="128">
        <v>1139</v>
      </c>
      <c r="F22" s="130">
        <v>513</v>
      </c>
      <c r="G22" s="66">
        <f t="shared" si="1"/>
        <v>1652</v>
      </c>
      <c r="H22" s="44">
        <f t="shared" si="2"/>
        <v>9.603534472735728</v>
      </c>
    </row>
    <row r="23" spans="1:8" ht="12.75">
      <c r="A23" s="42" t="s">
        <v>93</v>
      </c>
      <c r="B23" s="43">
        <f>'Fig 9 Web'!K23+'Fig 10 Web'!Z23-'Fig 10 Web'!H23</f>
        <v>19763</v>
      </c>
      <c r="C23" s="43">
        <f>'Fig 9 Web'!L23+'Fig 10 Web'!AA23-'Fig 10 Web'!I23</f>
        <v>18125</v>
      </c>
      <c r="D23" s="72">
        <f t="shared" si="0"/>
        <v>91.71178464807974</v>
      </c>
      <c r="E23" s="128">
        <v>1187</v>
      </c>
      <c r="F23" s="130">
        <v>360</v>
      </c>
      <c r="G23" s="66">
        <f t="shared" si="1"/>
        <v>1547</v>
      </c>
      <c r="H23" s="44">
        <f t="shared" si="2"/>
        <v>7.827758943480241</v>
      </c>
    </row>
    <row r="24" spans="1:8" ht="12.75">
      <c r="A24" s="42" t="s">
        <v>94</v>
      </c>
      <c r="B24" s="43">
        <f>'Fig 9 Web'!K24+'Fig 10 Web'!Z24-'Fig 10 Web'!H24</f>
        <v>11309</v>
      </c>
      <c r="C24" s="43">
        <f>'Fig 9 Web'!L24+'Fig 10 Web'!AA24-'Fig 10 Web'!I24</f>
        <v>10483</v>
      </c>
      <c r="D24" s="72">
        <f t="shared" si="0"/>
        <v>92.69608276593864</v>
      </c>
      <c r="E24" s="128">
        <v>756</v>
      </c>
      <c r="F24" s="130">
        <v>382</v>
      </c>
      <c r="G24" s="66">
        <f t="shared" si="1"/>
        <v>1138</v>
      </c>
      <c r="H24" s="44">
        <f t="shared" si="2"/>
        <v>10.062781855159608</v>
      </c>
    </row>
    <row r="25" spans="1:8" ht="12.75">
      <c r="A25" s="42" t="s">
        <v>95</v>
      </c>
      <c r="B25" s="43">
        <f>'Fig 9 Web'!K25+'Fig 10 Web'!Z25-'Fig 10 Web'!H25</f>
        <v>8922</v>
      </c>
      <c r="C25" s="43">
        <f>'Fig 9 Web'!L25+'Fig 10 Web'!AA25-'Fig 10 Web'!I25</f>
        <v>7981</v>
      </c>
      <c r="D25" s="72">
        <f t="shared" si="0"/>
        <v>89.45303743555256</v>
      </c>
      <c r="E25" s="128">
        <v>703</v>
      </c>
      <c r="F25" s="130">
        <v>278</v>
      </c>
      <c r="G25" s="66">
        <f t="shared" si="1"/>
        <v>981</v>
      </c>
      <c r="H25" s="44">
        <f t="shared" si="2"/>
        <v>10.995292535305985</v>
      </c>
    </row>
    <row r="26" spans="1:8" ht="12.75">
      <c r="A26" s="42" t="s">
        <v>96</v>
      </c>
      <c r="B26" s="43">
        <f>'Fig 9 Web'!K26+'Fig 10 Web'!Z26-'Fig 10 Web'!H26</f>
        <v>24075</v>
      </c>
      <c r="C26" s="43">
        <f>'Fig 9 Web'!L26+'Fig 10 Web'!AA26-'Fig 10 Web'!I26</f>
        <v>22602</v>
      </c>
      <c r="D26" s="72">
        <f t="shared" si="0"/>
        <v>93.88161993769471</v>
      </c>
      <c r="E26" s="128">
        <v>1336</v>
      </c>
      <c r="F26" s="130">
        <v>543</v>
      </c>
      <c r="G26" s="66">
        <f t="shared" si="1"/>
        <v>1879</v>
      </c>
      <c r="H26" s="44">
        <f t="shared" si="2"/>
        <v>7.804776739356178</v>
      </c>
    </row>
    <row r="27" spans="1:8" ht="12.75">
      <c r="A27" s="42" t="s">
        <v>97</v>
      </c>
      <c r="B27" s="43">
        <f>'Fig 9 Web'!K27+'Fig 10 Web'!Z27-'Fig 10 Web'!H27</f>
        <v>13518</v>
      </c>
      <c r="C27" s="43">
        <f>'Fig 9 Web'!L27+'Fig 10 Web'!AA27-'Fig 10 Web'!I27</f>
        <v>12233</v>
      </c>
      <c r="D27" s="72">
        <f t="shared" si="0"/>
        <v>90.49415594022786</v>
      </c>
      <c r="E27" s="128">
        <v>1029</v>
      </c>
      <c r="F27" s="130">
        <v>496</v>
      </c>
      <c r="G27" s="66">
        <f t="shared" si="1"/>
        <v>1525</v>
      </c>
      <c r="H27" s="44">
        <f t="shared" si="2"/>
        <v>11.28125462346501</v>
      </c>
    </row>
    <row r="28" spans="1:8" ht="12.75">
      <c r="A28" s="42" t="s">
        <v>98</v>
      </c>
      <c r="B28" s="43">
        <f>'Fig 9 Web'!K28+'Fig 10 Web'!Z28-'Fig 10 Web'!H28</f>
        <v>13215</v>
      </c>
      <c r="C28" s="43">
        <f>'Fig 9 Web'!L28+'Fig 10 Web'!AA28-'Fig 10 Web'!I28</f>
        <v>12328</v>
      </c>
      <c r="D28" s="72">
        <f t="shared" si="0"/>
        <v>93.28793038214151</v>
      </c>
      <c r="E28" s="128">
        <v>603</v>
      </c>
      <c r="F28" s="130">
        <v>318</v>
      </c>
      <c r="G28" s="66">
        <f t="shared" si="1"/>
        <v>921</v>
      </c>
      <c r="H28" s="44">
        <f t="shared" si="2"/>
        <v>6.969353007945516</v>
      </c>
    </row>
    <row r="29" spans="1:8" ht="12.75">
      <c r="A29" s="42" t="s">
        <v>99</v>
      </c>
      <c r="B29" s="43">
        <f>'Fig 9 Web'!K29+'Fig 10 Web'!Z29-'Fig 10 Web'!H29</f>
        <v>20330</v>
      </c>
      <c r="C29" s="43">
        <f>'Fig 9 Web'!L29+'Fig 10 Web'!AA29-'Fig 10 Web'!I29</f>
        <v>18649</v>
      </c>
      <c r="D29" s="72">
        <f t="shared" si="0"/>
        <v>91.7314313821938</v>
      </c>
      <c r="E29" s="128">
        <v>1335</v>
      </c>
      <c r="F29" s="130">
        <v>540</v>
      </c>
      <c r="G29" s="66">
        <f t="shared" si="1"/>
        <v>1875</v>
      </c>
      <c r="H29" s="44">
        <f t="shared" si="2"/>
        <v>9.222823413674373</v>
      </c>
    </row>
    <row r="30" spans="1:8" ht="12.75">
      <c r="A30" s="42" t="s">
        <v>100</v>
      </c>
      <c r="B30" s="43">
        <f>'Fig 9 Web'!K30+'Fig 10 Web'!Z30-'Fig 10 Web'!H30</f>
        <v>47757</v>
      </c>
      <c r="C30" s="43">
        <f>'Fig 9 Web'!L30+'Fig 10 Web'!AA30-'Fig 10 Web'!I30</f>
        <v>43196</v>
      </c>
      <c r="D30" s="72">
        <f t="shared" si="0"/>
        <v>90.44956760265511</v>
      </c>
      <c r="E30" s="128">
        <v>3500</v>
      </c>
      <c r="F30" s="130">
        <v>1424</v>
      </c>
      <c r="G30" s="66">
        <f t="shared" si="1"/>
        <v>4924</v>
      </c>
      <c r="H30" s="44">
        <f t="shared" si="2"/>
        <v>10.310530393450176</v>
      </c>
    </row>
    <row r="31" spans="1:8" ht="12.75">
      <c r="A31" s="32" t="s">
        <v>106</v>
      </c>
      <c r="B31" s="97">
        <f>SUM(B5:B30)</f>
        <v>459542</v>
      </c>
      <c r="C31" s="97">
        <f>SUM(C5:C30)</f>
        <v>420211</v>
      </c>
      <c r="D31" s="60">
        <f aca="true" t="shared" si="3" ref="D31:D38">IF(B31=0,".",C31/B31*100)</f>
        <v>91.44126108168568</v>
      </c>
      <c r="E31" s="129">
        <f>SUM(E5:E30)</f>
        <v>32363</v>
      </c>
      <c r="F31" s="131">
        <f>SUM(F5:F30)</f>
        <v>12637</v>
      </c>
      <c r="G31" s="98">
        <f>SUM(G5:G30)</f>
        <v>45000</v>
      </c>
      <c r="H31" s="34">
        <f t="shared" si="2"/>
        <v>9.792358478659187</v>
      </c>
    </row>
    <row r="32" spans="1:8" ht="12.75">
      <c r="A32" s="42" t="s">
        <v>101</v>
      </c>
      <c r="B32" s="43">
        <f>'Fig 9 Web'!K32+'Fig 10 Web'!Z32-'Fig 10 Web'!H32</f>
        <v>4083</v>
      </c>
      <c r="C32" s="43">
        <f>'Fig 9 Web'!L32+'Fig 10 Web'!AA32-'Fig 10 Web'!I32</f>
        <v>3718</v>
      </c>
      <c r="D32" s="72">
        <f t="shared" si="3"/>
        <v>91.06049473426403</v>
      </c>
      <c r="E32" s="128">
        <v>458</v>
      </c>
      <c r="F32" s="130">
        <v>251</v>
      </c>
      <c r="G32" s="66">
        <f>E32+F32</f>
        <v>709</v>
      </c>
      <c r="H32" s="44">
        <f t="shared" si="2"/>
        <v>17.364682831251532</v>
      </c>
    </row>
    <row r="33" spans="1:8" ht="12.75">
      <c r="A33" s="42" t="s">
        <v>102</v>
      </c>
      <c r="B33" s="43">
        <f>'Fig 9 Web'!K33+'Fig 10 Web'!Z33-'Fig 10 Web'!H33</f>
        <v>1818</v>
      </c>
      <c r="C33" s="43">
        <f>'Fig 9 Web'!L33+'Fig 10 Web'!AA33-'Fig 10 Web'!I33</f>
        <v>1538</v>
      </c>
      <c r="D33" s="72">
        <f t="shared" si="3"/>
        <v>84.59845984598459</v>
      </c>
      <c r="E33" s="128">
        <v>224</v>
      </c>
      <c r="F33" s="130">
        <v>156</v>
      </c>
      <c r="G33" s="66">
        <f>E33+F33</f>
        <v>380</v>
      </c>
      <c r="H33" s="44">
        <f t="shared" si="2"/>
        <v>20.9020902090209</v>
      </c>
    </row>
    <row r="34" spans="1:8" ht="12.75">
      <c r="A34" s="42" t="s">
        <v>103</v>
      </c>
      <c r="B34" s="43">
        <f>'Fig 9 Web'!K34+'Fig 10 Web'!Z34-'Fig 10 Web'!H34</f>
        <v>3107</v>
      </c>
      <c r="C34" s="43">
        <f>'Fig 9 Web'!L34+'Fig 10 Web'!AA34-'Fig 10 Web'!I34</f>
        <v>2859</v>
      </c>
      <c r="D34" s="72">
        <f t="shared" si="3"/>
        <v>92.018023817187</v>
      </c>
      <c r="E34" s="128">
        <v>324</v>
      </c>
      <c r="F34" s="130">
        <v>221</v>
      </c>
      <c r="G34" s="66">
        <f>E34+F34</f>
        <v>545</v>
      </c>
      <c r="H34" s="44">
        <f t="shared" si="2"/>
        <v>17.541036369488253</v>
      </c>
    </row>
    <row r="35" spans="1:8" ht="12.75">
      <c r="A35" s="42" t="s">
        <v>104</v>
      </c>
      <c r="B35" s="43">
        <f>'Fig 9 Web'!K35+'Fig 10 Web'!Z35-'Fig 10 Web'!H35</f>
        <v>7587</v>
      </c>
      <c r="C35" s="43">
        <f>'Fig 9 Web'!L35+'Fig 10 Web'!AA35-'Fig 10 Web'!I35</f>
        <v>6859</v>
      </c>
      <c r="D35" s="72">
        <f t="shared" si="3"/>
        <v>90.4046395149598</v>
      </c>
      <c r="E35" s="128">
        <v>591</v>
      </c>
      <c r="F35" s="130">
        <v>479</v>
      </c>
      <c r="G35" s="66">
        <f>E35+F35</f>
        <v>1070</v>
      </c>
      <c r="H35" s="44">
        <f t="shared" si="2"/>
        <v>14.103071042572822</v>
      </c>
    </row>
    <row r="36" spans="1:8" ht="12.75">
      <c r="A36" s="42" t="s">
        <v>105</v>
      </c>
      <c r="B36" s="43">
        <f>'Fig 9 Web'!K36+'Fig 10 Web'!Z36-'Fig 10 Web'!H36</f>
        <v>2827</v>
      </c>
      <c r="C36" s="43">
        <f>'Fig 9 Web'!L36+'Fig 10 Web'!AA36-'Fig 10 Web'!I36</f>
        <v>1973</v>
      </c>
      <c r="D36" s="72">
        <f t="shared" si="3"/>
        <v>69.79129819596746</v>
      </c>
      <c r="E36" s="128">
        <v>181</v>
      </c>
      <c r="F36" s="130">
        <v>323</v>
      </c>
      <c r="G36" s="66">
        <f>E36+F36</f>
        <v>504</v>
      </c>
      <c r="H36" s="44">
        <f t="shared" si="2"/>
        <v>17.828086310576584</v>
      </c>
    </row>
    <row r="37" spans="1:8" ht="12.75">
      <c r="A37" s="102" t="s">
        <v>48</v>
      </c>
      <c r="B37" s="97">
        <f>SUM(B32:B36)</f>
        <v>19422</v>
      </c>
      <c r="C37" s="97">
        <f>SUM(C32:C36)</f>
        <v>16947</v>
      </c>
      <c r="D37" s="60">
        <f t="shared" si="3"/>
        <v>87.25671918443003</v>
      </c>
      <c r="E37" s="129">
        <f>SUM(E32:E36)</f>
        <v>1778</v>
      </c>
      <c r="F37" s="131">
        <f>SUM(F32:F36)</f>
        <v>1430</v>
      </c>
      <c r="G37" s="98">
        <f>SUM(G32:G36)</f>
        <v>3208</v>
      </c>
      <c r="H37" s="34">
        <f t="shared" si="2"/>
        <v>16.517351457110493</v>
      </c>
    </row>
    <row r="38" spans="1:8" ht="12.75">
      <c r="A38" s="158" t="s">
        <v>107</v>
      </c>
      <c r="B38" s="150">
        <f>B37+B31</f>
        <v>478964</v>
      </c>
      <c r="C38" s="150">
        <f>C37+C31</f>
        <v>437158</v>
      </c>
      <c r="D38" s="144">
        <f t="shared" si="3"/>
        <v>91.27157782213277</v>
      </c>
      <c r="E38" s="172">
        <f>E37+E31</f>
        <v>34141</v>
      </c>
      <c r="F38" s="173">
        <f>F37+F31</f>
        <v>14067</v>
      </c>
      <c r="G38" s="152">
        <f>G37+G31</f>
        <v>48208</v>
      </c>
      <c r="H38" s="141">
        <f t="shared" si="2"/>
        <v>10.065057081534311</v>
      </c>
    </row>
    <row r="39" spans="1:8" ht="13.5" customHeight="1" thickBot="1">
      <c r="A39" s="204" t="s">
        <v>64</v>
      </c>
      <c r="B39" s="204"/>
      <c r="C39" s="204"/>
      <c r="D39" s="204"/>
      <c r="E39" s="204"/>
      <c r="F39" s="204"/>
      <c r="G39" s="204"/>
      <c r="H39" s="204"/>
    </row>
  </sheetData>
  <mergeCells count="4">
    <mergeCell ref="A39:H39"/>
    <mergeCell ref="A3:A4"/>
    <mergeCell ref="B3:D3"/>
    <mergeCell ref="E3:H3"/>
  </mergeCells>
  <printOptions/>
  <pageMargins left="0.3937007874015748" right="0.3937007874015748"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MENJR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MENJR</dc:creator>
  <cp:keywords/>
  <dc:description/>
  <cp:lastModifiedBy>FThomas</cp:lastModifiedBy>
  <cp:lastPrinted>2014-07-10T11:48:09Z</cp:lastPrinted>
  <dcterms:created xsi:type="dcterms:W3CDTF">2011-07-06T13:41:32Z</dcterms:created>
  <dcterms:modified xsi:type="dcterms:W3CDTF">2015-07-11T14:27:22Z</dcterms:modified>
  <cp:category/>
  <cp:version/>
  <cp:contentType/>
  <cp:contentStatus/>
</cp:coreProperties>
</file>