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75" windowWidth="11535" windowHeight="6495" tabRatio="502" activeTab="2"/>
  </bookViews>
  <sheets>
    <sheet name="Tab 01" sheetId="1" r:id="rId1"/>
    <sheet name="Tab 02" sheetId="2" r:id="rId2"/>
    <sheet name="Gra03" sheetId="3" r:id="rId3"/>
  </sheets>
  <definedNames/>
  <calcPr fullCalcOnLoad="1"/>
</workbook>
</file>

<file path=xl/sharedStrings.xml><?xml version="1.0" encoding="utf-8"?>
<sst xmlns="http://schemas.openxmlformats.org/spreadsheetml/2006/main" count="150" uniqueCount="65">
  <si>
    <t>Total</t>
  </si>
  <si>
    <t>Aides-éducateurs et assistants d'éducation</t>
  </si>
  <si>
    <t>1995-96</t>
  </si>
  <si>
    <t>1996-97</t>
  </si>
  <si>
    <t>1997-98</t>
  </si>
  <si>
    <t>1998-99</t>
  </si>
  <si>
    <t>1999-00</t>
  </si>
  <si>
    <t>2000-01</t>
  </si>
  <si>
    <t>2001-02</t>
  </si>
  <si>
    <t>2003-04</t>
  </si>
  <si>
    <t>2002-03</t>
  </si>
  <si>
    <t>2004-05</t>
  </si>
  <si>
    <t>Effectif</t>
  </si>
  <si>
    <t xml:space="preserve">Enseignement scolaire du premier degré public </t>
  </si>
  <si>
    <t>Enseignement du premier degré privé</t>
  </si>
  <si>
    <t>Enseignement scolaire du second degré public</t>
  </si>
  <si>
    <t>Enseignement du second degré privé</t>
  </si>
  <si>
    <t>2005-06</t>
  </si>
  <si>
    <t>2006-07</t>
  </si>
  <si>
    <t>2007-08</t>
  </si>
  <si>
    <t>2008-09</t>
  </si>
  <si>
    <t xml:space="preserve">Total enseignants </t>
  </si>
  <si>
    <t>2009-2010</t>
  </si>
  <si>
    <t>Enseignants (1)</t>
  </si>
  <si>
    <t>Administratifs, techniques, d'encadrement, surveillance (2)</t>
  </si>
  <si>
    <t>Public</t>
  </si>
  <si>
    <t xml:space="preserve">Privé </t>
  </si>
  <si>
    <t>2011-2012</t>
  </si>
  <si>
    <t>public+ privé sous contrat, métropole + DOM</t>
  </si>
  <si>
    <t xml:space="preserve">Premier degré </t>
  </si>
  <si>
    <t>2009-10</t>
  </si>
  <si>
    <t>2010-11</t>
  </si>
  <si>
    <t>Elèves</t>
  </si>
  <si>
    <t>Enseignants</t>
  </si>
  <si>
    <t>indice élèves</t>
  </si>
  <si>
    <t>indice enseignants</t>
  </si>
  <si>
    <t>Collèges et lycées</t>
  </si>
  <si>
    <t>2011-12</t>
  </si>
  <si>
    <t>03- Évolutions comparées des effectifs d'élèves et d'enseignants</t>
  </si>
  <si>
    <t>2012-2013</t>
  </si>
  <si>
    <t>Part des enseignants</t>
  </si>
  <si>
    <t>Champ : France métropolitaine +Dom, y compris Mayotte, depuis 2011-12</t>
  </si>
  <si>
    <t>dont aides-éducateurs et assistants d'éducation, assistants pédagogiques (3)</t>
  </si>
  <si>
    <t>(1)  Enseignants dans les établissements des premier et second degrés public et privé, y compris les fonctionnaires stagiaires affectés directement dans le secteur public en école ou établissement depuis la rentrée 2010 (15 561 à la rentrée 2012).</t>
  </si>
  <si>
    <r>
      <t xml:space="preserve">(2) À partir de 2007, non compris les personnels rémunérés sur les chapitres « Formations supérieures et recherche universitaire » et « Vie étudiante » comptabilisés dans la publication </t>
    </r>
    <r>
      <rPr>
        <i/>
        <sz val="8"/>
        <rFont val="Arial"/>
        <family val="2"/>
      </rPr>
      <t>État de l'enseignement supérieur et de la recherche</t>
    </r>
    <r>
      <rPr>
        <sz val="8"/>
        <rFont val="Arial"/>
        <family val="2"/>
      </rPr>
      <t>, ni à partir de 2010, les personnels exerçant en administration centrale et rémunérés au titre de l'enseignement supérieur.</t>
    </r>
  </si>
  <si>
    <t>(3) Les derniers aides-éducateurs sont recensés pour l'année scolaire 2006-2007</t>
  </si>
  <si>
    <t>Source : MEN-MESR DEPP</t>
  </si>
  <si>
    <t>01 Évolution des effectifs des personnels de l'Éducation nationale (hors enseignement supérieur)</t>
  </si>
  <si>
    <t>02 Répartition des effectifs des personnels de l'Éducation nationale en janvier 2013</t>
  </si>
  <si>
    <t>Type de personnel</t>
  </si>
  <si>
    <t>*Non compris les personnels rémunérés sur le chapitre « Formations supérieures et recherche universitaire » en poste à l'administration centrale.</t>
  </si>
  <si>
    <t>Personnel administratif, technique, d'encadrement et de surveillance*</t>
  </si>
  <si>
    <t>03 Évolutions comparées des effectifs d'élèves et d'enseignants</t>
  </si>
  <si>
    <t>Public + privé sous contrat, France métropolitaine + DOM, y compris Mayotte depuis 2011-12</t>
  </si>
  <si>
    <t xml:space="preserve">Pour le 1er degré le début de la série jusqu'en 2011 est y compris Hors contrat. Depuis 2011, les chiffres sont y compris Mayotte et avec le PRSC uniquement </t>
  </si>
  <si>
    <t>1999-2000</t>
  </si>
  <si>
    <t>2002-2003</t>
  </si>
  <si>
    <t>2004-2005</t>
  </si>
  <si>
    <t>2005-2006</t>
  </si>
  <si>
    <t>2006-2007</t>
  </si>
  <si>
    <t>2007-2008</t>
  </si>
  <si>
    <t>2008-2009</t>
  </si>
  <si>
    <t>2010-2011</t>
  </si>
  <si>
    <t xml:space="preserve"> </t>
  </si>
  <si>
    <t>Source : MEN -MESR-DEPP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</si>
</sst>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7"/>
      <name val="MS Sans Serif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24" fillId="7" borderId="1" applyNumberFormat="0" applyAlignment="0" applyProtection="0"/>
    <xf numFmtId="0" fontId="25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1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</cellStyleXfs>
  <cellXfs count="1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3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3" fontId="11" fillId="0" borderId="1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1" fontId="12" fillId="0" borderId="18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1" fontId="11" fillId="0" borderId="19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2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1" fontId="11" fillId="0" borderId="21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1" fontId="12" fillId="0" borderId="16" xfId="0" applyNumberFormat="1" applyFont="1" applyBorder="1" applyAlignment="1">
      <alignment/>
    </xf>
    <xf numFmtId="1" fontId="12" fillId="0" borderId="19" xfId="0" applyNumberFormat="1" applyFont="1" applyBorder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15" fillId="0" borderId="24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0" fillId="0" borderId="0" xfId="0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 quotePrefix="1">
      <alignment horizontal="center" vertical="center"/>
    </xf>
    <xf numFmtId="3" fontId="8" fillId="5" borderId="10" xfId="0" applyNumberFormat="1" applyFont="1" applyFill="1" applyBorder="1" applyAlignment="1">
      <alignment horizontal="center"/>
    </xf>
    <xf numFmtId="3" fontId="8" fillId="5" borderId="24" xfId="0" applyNumberFormat="1" applyFont="1" applyFill="1" applyBorder="1" applyAlignment="1">
      <alignment horizontal="center"/>
    </xf>
    <xf numFmtId="3" fontId="15" fillId="5" borderId="10" xfId="0" applyNumberFormat="1" applyFont="1" applyFill="1" applyBorder="1" applyAlignment="1">
      <alignment horizontal="center"/>
    </xf>
    <xf numFmtId="172" fontId="8" fillId="5" borderId="10" xfId="0" applyNumberFormat="1" applyFont="1" applyFill="1" applyBorder="1" applyAlignment="1" quotePrefix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0" fontId="15" fillId="0" borderId="0" xfId="0" applyFont="1" applyAlignment="1" quotePrefix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9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 wrapText="1"/>
    </xf>
    <xf numFmtId="3" fontId="6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 quotePrefix="1">
      <alignment horizontal="center" vertical="center"/>
    </xf>
    <xf numFmtId="3" fontId="15" fillId="18" borderId="12" xfId="0" applyNumberFormat="1" applyFont="1" applyFill="1" applyBorder="1" applyAlignment="1">
      <alignment horizontal="center" vertical="center"/>
    </xf>
    <xf numFmtId="3" fontId="8" fillId="18" borderId="24" xfId="0" applyNumberFormat="1" applyFont="1" applyFill="1" applyBorder="1" applyAlignment="1">
      <alignment horizontal="center" vertical="center"/>
    </xf>
    <xf numFmtId="3" fontId="8" fillId="18" borderId="11" xfId="0" applyNumberFormat="1" applyFont="1" applyFill="1" applyBorder="1" applyAlignment="1">
      <alignment horizontal="center" vertical="center"/>
    </xf>
    <xf numFmtId="3" fontId="8" fillId="18" borderId="15" xfId="0" applyNumberFormat="1" applyFont="1" applyFill="1" applyBorder="1" applyAlignment="1">
      <alignment horizontal="center" vertical="center"/>
    </xf>
    <xf numFmtId="3" fontId="8" fillId="18" borderId="16" xfId="0" applyNumberFormat="1" applyFont="1" applyFill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 wrapText="1"/>
    </xf>
    <xf numFmtId="2" fontId="15" fillId="18" borderId="12" xfId="0" applyNumberFormat="1" applyFont="1" applyFill="1" applyBorder="1" applyAlignment="1">
      <alignment horizontal="center" vertical="center" wrapText="1"/>
    </xf>
    <xf numFmtId="172" fontId="8" fillId="18" borderId="18" xfId="0" applyNumberFormat="1" applyFont="1" applyFill="1" applyBorder="1" applyAlignment="1" quotePrefix="1">
      <alignment horizontal="center" vertical="center" wrapText="1"/>
    </xf>
    <xf numFmtId="0" fontId="8" fillId="18" borderId="14" xfId="0" applyFont="1" applyFill="1" applyBorder="1" applyAlignment="1">
      <alignment/>
    </xf>
    <xf numFmtId="3" fontId="8" fillId="18" borderId="10" xfId="0" applyNumberFormat="1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/>
    </xf>
    <xf numFmtId="0" fontId="8" fillId="18" borderId="26" xfId="0" applyFont="1" applyFill="1" applyBorder="1" applyAlignment="1">
      <alignment horizontal="center" vertical="center" wrapText="1"/>
    </xf>
    <xf numFmtId="2" fontId="15" fillId="18" borderId="14" xfId="0" applyNumberFormat="1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/>
    </xf>
    <xf numFmtId="0" fontId="15" fillId="18" borderId="24" xfId="0" applyFont="1" applyFill="1" applyBorder="1" applyAlignment="1">
      <alignment horizontal="center"/>
    </xf>
    <xf numFmtId="3" fontId="15" fillId="18" borderId="10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325"/>
          <c:w val="0.94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Gra03!$B$21:$S$21</c:f>
              <c:strCache/>
            </c:strRef>
          </c:cat>
          <c:val>
            <c:numRef>
              <c:f>Gra03!$B$22:$S$22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Gra03!$B$21:$S$21</c:f>
              <c:strCache/>
            </c:strRef>
          </c:cat>
          <c:val>
            <c:numRef>
              <c:f>Gra03!$B$23:$S$23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Gra03!$B$21:$S$21</c:f>
              <c:strCache/>
            </c:strRef>
          </c:cat>
          <c:val>
            <c:numRef>
              <c:f>Gra03!$B$24:$S$24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Gra03!$B$21:$S$21</c:f>
              <c:strCache/>
            </c:strRef>
          </c:cat>
          <c:val>
            <c:numRef>
              <c:f>Gra03!$B$25:$S$25</c:f>
              <c:numCache/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1"/>
        <c:lblOffset val="100"/>
        <c:tickLblSkip val="2"/>
        <c:noMultiLvlLbl val="0"/>
      </c:catAx>
      <c:valAx>
        <c:axId val="12300402"/>
        <c:scaling>
          <c:orientation val="minMax"/>
          <c:min val="9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0.3415</cdr:y>
    </cdr:from>
    <cdr:to>
      <cdr:x>0.433</cdr:x>
      <cdr:y>0.398</cdr:y>
    </cdr:to>
    <cdr:sp>
      <cdr:nvSpPr>
        <cdr:cNvPr id="1" name="Text Box 1"/>
        <cdr:cNvSpPr txBox="1">
          <a:spLocks noChangeArrowheads="1"/>
        </cdr:cNvSpPr>
      </cdr:nvSpPr>
      <cdr:spPr>
        <a:xfrm>
          <a:off x="1457325" y="1123950"/>
          <a:ext cx="876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Enseignants</a:t>
          </a:r>
        </a:p>
      </cdr:txBody>
    </cdr:sp>
  </cdr:relSizeAnchor>
  <cdr:relSizeAnchor xmlns:cdr="http://schemas.openxmlformats.org/drawingml/2006/chartDrawing">
    <cdr:from>
      <cdr:x>0.31225</cdr:x>
      <cdr:y>0.634</cdr:y>
    </cdr:from>
    <cdr:to>
      <cdr:x>0.4035</cdr:x>
      <cdr:y>0.6905</cdr:y>
    </cdr:to>
    <cdr:sp>
      <cdr:nvSpPr>
        <cdr:cNvPr id="2" name="Text Box 2"/>
        <cdr:cNvSpPr txBox="1">
          <a:spLocks noChangeArrowheads="1"/>
        </cdr:cNvSpPr>
      </cdr:nvSpPr>
      <cdr:spPr>
        <a:xfrm>
          <a:off x="1685925" y="20859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Élèves</a:t>
          </a:r>
        </a:p>
      </cdr:txBody>
    </cdr:sp>
  </cdr:relSizeAnchor>
  <cdr:relSizeAnchor xmlns:cdr="http://schemas.openxmlformats.org/drawingml/2006/chartDrawing">
    <cdr:from>
      <cdr:x>0.68075</cdr:x>
      <cdr:y>0.5775</cdr:y>
    </cdr:from>
    <cdr:to>
      <cdr:x>0.81125</cdr:x>
      <cdr:y>0.634</cdr:y>
    </cdr:to>
    <cdr:sp>
      <cdr:nvSpPr>
        <cdr:cNvPr id="3" name="Text Box 3"/>
        <cdr:cNvSpPr txBox="1">
          <a:spLocks noChangeArrowheads="1"/>
        </cdr:cNvSpPr>
      </cdr:nvSpPr>
      <cdr:spPr>
        <a:xfrm>
          <a:off x="3676650" y="1895475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0.57425</cdr:x>
      <cdr:y>0.398</cdr:y>
    </cdr:from>
    <cdr:to>
      <cdr:x>0.70575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105150" y="1304925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0.60025</cdr:x>
      <cdr:y>0.733</cdr:y>
    </cdr:from>
    <cdr:to>
      <cdr:x>0.73525</cdr:x>
      <cdr:y>0.79025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238500" y="2409825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0.61625</cdr:x>
      <cdr:y>0.168</cdr:y>
    </cdr:from>
    <cdr:to>
      <cdr:x>0.7515</cdr:x>
      <cdr:y>0.22525</cdr:y>
    </cdr:to>
    <cdr:sp>
      <cdr:nvSpPr>
        <cdr:cNvPr id="6" name="Text Box 6"/>
        <cdr:cNvSpPr txBox="1">
          <a:spLocks noChangeArrowheads="1"/>
        </cdr:cNvSpPr>
      </cdr:nvSpPr>
      <cdr:spPr>
        <a:xfrm>
          <a:off x="3333750" y="55245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30</xdr:row>
      <xdr:rowOff>114300</xdr:rowOff>
    </xdr:from>
    <xdr:to>
      <xdr:col>8</xdr:col>
      <xdr:colOff>438150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762000" y="4972050"/>
        <a:ext cx="5410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4.7109375" style="1" customWidth="1"/>
    <col min="2" max="4" width="11.421875" style="5" customWidth="1"/>
    <col min="5" max="5" width="14.7109375" style="5" customWidth="1"/>
    <col min="6" max="6" width="14.7109375" style="4" customWidth="1"/>
    <col min="7" max="7" width="12.140625" style="4" customWidth="1"/>
    <col min="8" max="8" width="14.7109375" style="4" customWidth="1"/>
    <col min="9" max="16384" width="11.421875" style="1" customWidth="1"/>
  </cols>
  <sheetData>
    <row r="1" spans="1:8" s="18" customFormat="1" ht="19.5" customHeight="1">
      <c r="A1" s="127" t="s">
        <v>47</v>
      </c>
      <c r="B1" s="128"/>
      <c r="C1" s="128"/>
      <c r="D1" s="128"/>
      <c r="E1" s="128"/>
      <c r="F1" s="128"/>
      <c r="G1" s="128"/>
      <c r="H1" s="128"/>
    </row>
    <row r="2" spans="2:8" s="12" customFormat="1" ht="11.25">
      <c r="B2" s="13"/>
      <c r="C2" s="13"/>
      <c r="D2" s="13"/>
      <c r="E2" s="13"/>
      <c r="F2" s="14"/>
      <c r="G2" s="14"/>
      <c r="H2" s="14"/>
    </row>
    <row r="3" spans="1:8" ht="30" customHeight="1">
      <c r="A3" s="110"/>
      <c r="B3" s="111" t="s">
        <v>23</v>
      </c>
      <c r="C3" s="112"/>
      <c r="D3" s="113"/>
      <c r="E3" s="114" t="s">
        <v>24</v>
      </c>
      <c r="F3" s="115" t="s">
        <v>42</v>
      </c>
      <c r="G3" s="116" t="s">
        <v>0</v>
      </c>
      <c r="H3" s="117" t="s">
        <v>40</v>
      </c>
    </row>
    <row r="4" spans="1:9" s="3" customFormat="1" ht="41.25" customHeight="1">
      <c r="A4" s="118"/>
      <c r="B4" s="119" t="s">
        <v>25</v>
      </c>
      <c r="C4" s="119" t="s">
        <v>26</v>
      </c>
      <c r="D4" s="120" t="s">
        <v>0</v>
      </c>
      <c r="E4" s="121"/>
      <c r="F4" s="122"/>
      <c r="G4" s="123"/>
      <c r="H4" s="124"/>
      <c r="I4" s="2"/>
    </row>
    <row r="5" spans="1:8" s="3" customFormat="1" ht="12">
      <c r="A5" s="77" t="s">
        <v>55</v>
      </c>
      <c r="B5" s="77">
        <f>314729+420248</f>
        <v>734977</v>
      </c>
      <c r="C5" s="77">
        <v>139650</v>
      </c>
      <c r="D5" s="77">
        <f>C5+B5</f>
        <v>874627</v>
      </c>
      <c r="E5" s="78">
        <f>214137+35625+F5</f>
        <v>311232</v>
      </c>
      <c r="F5" s="77">
        <v>61470</v>
      </c>
      <c r="G5" s="79">
        <f>D5+E5</f>
        <v>1185859</v>
      </c>
      <c r="H5" s="80">
        <f>D5/G5</f>
        <v>0.7375472126112801</v>
      </c>
    </row>
    <row r="6" spans="1:8" s="3" customFormat="1" ht="7.5" customHeight="1">
      <c r="A6" s="81"/>
      <c r="B6" s="81"/>
      <c r="C6" s="81"/>
      <c r="D6" s="81"/>
      <c r="E6" s="82"/>
      <c r="F6" s="81"/>
      <c r="G6" s="83"/>
      <c r="H6" s="84"/>
    </row>
    <row r="7" spans="1:8" s="3" customFormat="1" ht="12" customHeight="1">
      <c r="A7" s="85" t="s">
        <v>56</v>
      </c>
      <c r="B7" s="85">
        <v>750005</v>
      </c>
      <c r="C7" s="85">
        <v>144169</v>
      </c>
      <c r="D7" s="85">
        <v>894174</v>
      </c>
      <c r="E7" s="107">
        <v>367195</v>
      </c>
      <c r="F7" s="85">
        <v>55770</v>
      </c>
      <c r="G7" s="108">
        <v>1261369</v>
      </c>
      <c r="H7" s="109">
        <v>0.709</v>
      </c>
    </row>
    <row r="8" spans="1:8" s="3" customFormat="1" ht="7.5" customHeight="1">
      <c r="A8" s="81"/>
      <c r="B8" s="81"/>
      <c r="C8" s="81"/>
      <c r="D8" s="81"/>
      <c r="E8" s="82"/>
      <c r="F8" s="81"/>
      <c r="G8" s="83"/>
      <c r="H8" s="84"/>
    </row>
    <row r="9" spans="1:8" s="3" customFormat="1" ht="12" customHeight="1">
      <c r="A9" s="77" t="s">
        <v>57</v>
      </c>
      <c r="B9" s="77">
        <f>318236+424385</f>
        <v>742621</v>
      </c>
      <c r="C9" s="77">
        <v>144940</v>
      </c>
      <c r="D9" s="77">
        <f aca="true" t="shared" si="0" ref="D9:D17">C9+B9</f>
        <v>887561</v>
      </c>
      <c r="E9" s="78">
        <f>198150+40112+F9</f>
        <v>289549</v>
      </c>
      <c r="F9" s="77">
        <f>14792+36495</f>
        <v>51287</v>
      </c>
      <c r="G9" s="79">
        <f aca="true" t="shared" si="1" ref="G9:G17">D9+E9</f>
        <v>1177110</v>
      </c>
      <c r="H9" s="80">
        <f aca="true" t="shared" si="2" ref="H9:H14">D9/G9</f>
        <v>0.7540170417378155</v>
      </c>
    </row>
    <row r="10" spans="1:8" s="3" customFormat="1" ht="12" customHeight="1">
      <c r="A10" s="77" t="s">
        <v>58</v>
      </c>
      <c r="B10" s="77">
        <f>320103+419009</f>
        <v>739112</v>
      </c>
      <c r="C10" s="77">
        <v>144909</v>
      </c>
      <c r="D10" s="77">
        <f t="shared" si="0"/>
        <v>884021</v>
      </c>
      <c r="E10" s="78">
        <f>2087+62492+23834+136758+3615+F10</f>
        <v>286983</v>
      </c>
      <c r="F10" s="77">
        <v>58197</v>
      </c>
      <c r="G10" s="79">
        <f t="shared" si="1"/>
        <v>1171004</v>
      </c>
      <c r="H10" s="80">
        <f t="shared" si="2"/>
        <v>0.754925687700469</v>
      </c>
    </row>
    <row r="11" spans="1:8" s="3" customFormat="1" ht="12">
      <c r="A11" s="77" t="s">
        <v>59</v>
      </c>
      <c r="B11" s="77">
        <f>321339+413107</f>
        <v>734446</v>
      </c>
      <c r="C11" s="77">
        <v>144501</v>
      </c>
      <c r="D11" s="77">
        <f t="shared" si="0"/>
        <v>878947</v>
      </c>
      <c r="E11" s="78">
        <f>1766+60746+23305+81799+3299+F11</f>
        <v>231550</v>
      </c>
      <c r="F11" s="77">
        <f>56724+3911</f>
        <v>60635</v>
      </c>
      <c r="G11" s="79">
        <f t="shared" si="1"/>
        <v>1110497</v>
      </c>
      <c r="H11" s="80">
        <f t="shared" si="2"/>
        <v>0.7914897563883558</v>
      </c>
    </row>
    <row r="12" spans="1:8" s="3" customFormat="1" ht="12">
      <c r="A12" s="77" t="s">
        <v>60</v>
      </c>
      <c r="B12" s="77">
        <f>322357+404226</f>
        <v>726583</v>
      </c>
      <c r="C12" s="77">
        <v>143440</v>
      </c>
      <c r="D12" s="77">
        <f>C12+B12</f>
        <v>870023</v>
      </c>
      <c r="E12" s="78">
        <f>1798+60995+23140+49725+3380+F12</f>
        <v>200431</v>
      </c>
      <c r="F12" s="77">
        <v>61393</v>
      </c>
      <c r="G12" s="79">
        <f t="shared" si="1"/>
        <v>1070454</v>
      </c>
      <c r="H12" s="80">
        <f t="shared" si="2"/>
        <v>0.8127607538483671</v>
      </c>
    </row>
    <row r="13" spans="1:8" s="3" customFormat="1" ht="12">
      <c r="A13" s="77" t="s">
        <v>61</v>
      </c>
      <c r="B13" s="77">
        <v>715599</v>
      </c>
      <c r="C13" s="77">
        <v>141661</v>
      </c>
      <c r="D13" s="77">
        <f>C13+B13</f>
        <v>857260</v>
      </c>
      <c r="E13" s="78">
        <f>128313+F13</f>
        <v>195851</v>
      </c>
      <c r="F13" s="77">
        <v>67538</v>
      </c>
      <c r="G13" s="79">
        <f t="shared" si="1"/>
        <v>1053111</v>
      </c>
      <c r="H13" s="80">
        <f t="shared" si="2"/>
        <v>0.8140262517436434</v>
      </c>
    </row>
    <row r="14" spans="1:8" s="3" customFormat="1" ht="12">
      <c r="A14" s="77" t="s">
        <v>22</v>
      </c>
      <c r="B14" s="77">
        <v>712453</v>
      </c>
      <c r="C14" s="77">
        <v>140454</v>
      </c>
      <c r="D14" s="77">
        <f>C14+B14</f>
        <v>852907</v>
      </c>
      <c r="E14" s="78">
        <f>126424+F14</f>
        <v>195373</v>
      </c>
      <c r="F14" s="77">
        <v>68949</v>
      </c>
      <c r="G14" s="79">
        <f t="shared" si="1"/>
        <v>1048280</v>
      </c>
      <c r="H14" s="80">
        <f t="shared" si="2"/>
        <v>0.8136251764795666</v>
      </c>
    </row>
    <row r="15" spans="1:8" s="3" customFormat="1" ht="12">
      <c r="A15" s="77" t="s">
        <v>62</v>
      </c>
      <c r="B15" s="77">
        <v>720655</v>
      </c>
      <c r="C15" s="77">
        <v>138639</v>
      </c>
      <c r="D15" s="77">
        <f>C15+B15</f>
        <v>859294</v>
      </c>
      <c r="E15" s="78">
        <f>125514+F15</f>
        <v>193835</v>
      </c>
      <c r="F15" s="77">
        <v>68321</v>
      </c>
      <c r="G15" s="79">
        <f t="shared" si="1"/>
        <v>1053129</v>
      </c>
      <c r="H15" s="80">
        <f>D15/G15</f>
        <v>0.8159437257923768</v>
      </c>
    </row>
    <row r="16" spans="1:8" s="3" customFormat="1" ht="12">
      <c r="A16" s="77" t="s">
        <v>27</v>
      </c>
      <c r="B16" s="77">
        <f>325441+387184</f>
        <v>712625</v>
      </c>
      <c r="C16" s="77">
        <v>137022</v>
      </c>
      <c r="D16" s="77">
        <f t="shared" si="0"/>
        <v>849647</v>
      </c>
      <c r="E16" s="78">
        <v>193898</v>
      </c>
      <c r="F16" s="77">
        <v>68821</v>
      </c>
      <c r="G16" s="79">
        <f t="shared" si="1"/>
        <v>1043545</v>
      </c>
      <c r="H16" s="80">
        <f>D16/G16</f>
        <v>0.8141929672414702</v>
      </c>
    </row>
    <row r="17" spans="1:8" s="3" customFormat="1" ht="12">
      <c r="A17" s="77" t="s">
        <v>39</v>
      </c>
      <c r="B17" s="77">
        <v>705351</v>
      </c>
      <c r="C17" s="77">
        <v>136316</v>
      </c>
      <c r="D17" s="77">
        <f t="shared" si="0"/>
        <v>841667</v>
      </c>
      <c r="E17" s="85">
        <v>200975</v>
      </c>
      <c r="F17" s="77">
        <v>90754</v>
      </c>
      <c r="G17" s="79">
        <f t="shared" si="1"/>
        <v>1042642</v>
      </c>
      <c r="H17" s="80">
        <f>D17/G17</f>
        <v>0.8072444808476927</v>
      </c>
    </row>
    <row r="18" spans="1:8" ht="24.75" customHeight="1">
      <c r="A18" s="103" t="s">
        <v>43</v>
      </c>
      <c r="B18" s="104"/>
      <c r="C18" s="104"/>
      <c r="D18" s="104"/>
      <c r="E18" s="104"/>
      <c r="F18" s="104"/>
      <c r="G18" s="104"/>
      <c r="H18" s="104"/>
    </row>
    <row r="19" spans="1:8" ht="39.75" customHeight="1">
      <c r="A19" s="105" t="s">
        <v>44</v>
      </c>
      <c r="B19" s="106"/>
      <c r="C19" s="106"/>
      <c r="D19" s="106"/>
      <c r="E19" s="106"/>
      <c r="F19" s="106"/>
      <c r="G19" s="106"/>
      <c r="H19" s="106"/>
    </row>
    <row r="20" spans="1:8" ht="12.75">
      <c r="A20" s="60" t="s">
        <v>45</v>
      </c>
      <c r="B20" s="61"/>
      <c r="C20" s="61"/>
      <c r="D20" s="61"/>
      <c r="E20" s="61"/>
      <c r="F20" s="62"/>
      <c r="G20" s="62"/>
      <c r="H20" s="62"/>
    </row>
    <row r="21" spans="1:8" s="17" customFormat="1" ht="12.75" customHeight="1">
      <c r="A21" s="100"/>
      <c r="B21" s="101"/>
      <c r="C21" s="101"/>
      <c r="D21" s="101"/>
      <c r="E21" s="101"/>
      <c r="F21" s="102"/>
      <c r="G21" s="102"/>
      <c r="H21" s="102"/>
    </row>
    <row r="22" ht="12.75">
      <c r="A22" s="57" t="s">
        <v>46</v>
      </c>
    </row>
    <row r="25" spans="1:2" ht="12.75">
      <c r="A25" s="96"/>
      <c r="B25" s="97"/>
    </row>
    <row r="26" spans="1:5" ht="12.75">
      <c r="A26" s="96"/>
      <c r="B26" s="97"/>
      <c r="E26" s="16"/>
    </row>
    <row r="27" spans="1:5" ht="12.75">
      <c r="A27" s="7"/>
      <c r="E27" s="8"/>
    </row>
    <row r="28" spans="1:5" ht="12.75">
      <c r="A28" s="7"/>
      <c r="E28" s="8"/>
    </row>
    <row r="29" spans="1:5" ht="12.75">
      <c r="A29" s="7"/>
      <c r="E29" s="8"/>
    </row>
    <row r="30" spans="1:5" ht="12.75">
      <c r="A30" s="7"/>
      <c r="E30" s="8"/>
    </row>
    <row r="31" spans="1:5" ht="12.75">
      <c r="A31" s="6"/>
      <c r="E31" s="9"/>
    </row>
    <row r="32" spans="1:5" ht="12.75">
      <c r="A32" s="7"/>
      <c r="E32" s="8"/>
    </row>
    <row r="33" spans="1:5" ht="12.75">
      <c r="A33" s="7"/>
      <c r="E33" s="8"/>
    </row>
    <row r="34" spans="1:5" ht="12.75">
      <c r="A34" s="6"/>
      <c r="E34" s="9"/>
    </row>
    <row r="35" spans="1:2" ht="12.75">
      <c r="A35" s="7"/>
      <c r="B35" s="8"/>
    </row>
    <row r="36" spans="1:6" ht="12.75">
      <c r="A36" s="98"/>
      <c r="B36" s="98"/>
      <c r="C36" s="99"/>
      <c r="D36" s="99"/>
      <c r="E36" s="99"/>
      <c r="F36" s="99"/>
    </row>
  </sheetData>
  <sheetProtection/>
  <mergeCells count="13">
    <mergeCell ref="A1:H1"/>
    <mergeCell ref="H3:H4"/>
    <mergeCell ref="A3:A4"/>
    <mergeCell ref="B3:D3"/>
    <mergeCell ref="F3:F4"/>
    <mergeCell ref="E3:E4"/>
    <mergeCell ref="G3:G4"/>
    <mergeCell ref="A25:B25"/>
    <mergeCell ref="A36:F36"/>
    <mergeCell ref="A21:H21"/>
    <mergeCell ref="A18:H18"/>
    <mergeCell ref="A19:H19"/>
    <mergeCell ref="A26:B26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39" sqref="C38:C39"/>
    </sheetView>
  </sheetViews>
  <sheetFormatPr defaultColWidth="11.421875" defaultRowHeight="12.75"/>
  <cols>
    <col min="1" max="1" width="50.7109375" style="7" customWidth="1"/>
    <col min="2" max="2" width="11.421875" style="8" customWidth="1"/>
    <col min="3" max="16384" width="11.421875" style="7" customWidth="1"/>
  </cols>
  <sheetData>
    <row r="1" spans="1:2" ht="35.25" customHeight="1">
      <c r="A1" s="129" t="s">
        <v>48</v>
      </c>
      <c r="B1" s="130"/>
    </row>
    <row r="2" spans="1:2" ht="13.5" customHeight="1">
      <c r="A2" s="86"/>
      <c r="B2" s="75"/>
    </row>
    <row r="3" spans="1:2" ht="13.5" customHeight="1">
      <c r="A3" s="125" t="s">
        <v>49</v>
      </c>
      <c r="B3" s="126" t="s">
        <v>12</v>
      </c>
    </row>
    <row r="4" spans="1:4" ht="12" customHeight="1">
      <c r="A4" s="89" t="s">
        <v>13</v>
      </c>
      <c r="B4" s="92">
        <v>323449</v>
      </c>
      <c r="D4" s="8"/>
    </row>
    <row r="5" spans="1:4" ht="12" customHeight="1">
      <c r="A5" s="91" t="s">
        <v>14</v>
      </c>
      <c r="B5" s="90">
        <v>43590</v>
      </c>
      <c r="D5" s="8"/>
    </row>
    <row r="6" spans="1:4" ht="12" customHeight="1">
      <c r="A6" s="89" t="s">
        <v>15</v>
      </c>
      <c r="B6" s="92">
        <v>381902</v>
      </c>
      <c r="D6" s="8"/>
    </row>
    <row r="7" spans="1:4" ht="12" customHeight="1">
      <c r="A7" s="91" t="s">
        <v>16</v>
      </c>
      <c r="B7" s="90">
        <v>92726</v>
      </c>
      <c r="D7" s="8"/>
    </row>
    <row r="8" spans="1:4" s="6" customFormat="1" ht="12" customHeight="1">
      <c r="A8" s="89" t="s">
        <v>21</v>
      </c>
      <c r="B8" s="92">
        <f>B4+B5+B6+B7</f>
        <v>841667</v>
      </c>
      <c r="C8" s="70"/>
      <c r="D8" s="9"/>
    </row>
    <row r="9" spans="1:2" ht="12" customHeight="1">
      <c r="A9" s="91" t="s">
        <v>51</v>
      </c>
      <c r="B9" s="93">
        <v>110221</v>
      </c>
    </row>
    <row r="10" spans="1:3" ht="12" customHeight="1">
      <c r="A10" s="91" t="s">
        <v>1</v>
      </c>
      <c r="B10" s="90">
        <v>90754</v>
      </c>
      <c r="C10" s="8"/>
    </row>
    <row r="11" spans="1:3" s="6" customFormat="1" ht="13.5" customHeight="1">
      <c r="A11" s="63" t="s">
        <v>0</v>
      </c>
      <c r="B11" s="64">
        <v>1042642</v>
      </c>
      <c r="C11" s="9"/>
    </row>
    <row r="12" spans="1:2" ht="12" customHeight="1">
      <c r="A12" s="10"/>
      <c r="B12" s="11"/>
    </row>
    <row r="13" spans="1:3" ht="22.5" customHeight="1">
      <c r="A13" s="95" t="s">
        <v>50</v>
      </c>
      <c r="B13" s="95"/>
      <c r="C13" s="15"/>
    </row>
    <row r="14" spans="1:2" ht="12" customHeight="1">
      <c r="A14" s="57" t="s">
        <v>46</v>
      </c>
      <c r="B14" s="11"/>
    </row>
    <row r="15" ht="12" customHeight="1"/>
    <row r="16" ht="12" customHeight="1"/>
  </sheetData>
  <sheetProtection/>
  <mergeCells count="2">
    <mergeCell ref="A1:B1"/>
    <mergeCell ref="A13:B1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5">
      <selection activeCell="M34" sqref="M34"/>
    </sheetView>
  </sheetViews>
  <sheetFormatPr defaultColWidth="11.421875" defaultRowHeight="12.75"/>
  <cols>
    <col min="1" max="1" width="18.00390625" style="0" customWidth="1"/>
    <col min="2" max="20" width="9.7109375" style="0" customWidth="1"/>
  </cols>
  <sheetData>
    <row r="1" ht="12.75">
      <c r="A1" s="19" t="s">
        <v>38</v>
      </c>
    </row>
    <row r="2" ht="12.75">
      <c r="A2" s="10" t="s">
        <v>28</v>
      </c>
    </row>
    <row r="3" spans="1:2" ht="12.75">
      <c r="A3" s="10"/>
      <c r="B3" s="94" t="s">
        <v>54</v>
      </c>
    </row>
    <row r="5" spans="1:19" ht="12.75">
      <c r="A5" s="20" t="s">
        <v>29</v>
      </c>
      <c r="B5" s="20" t="s">
        <v>2</v>
      </c>
      <c r="C5" s="21" t="s">
        <v>3</v>
      </c>
      <c r="D5" s="20" t="s">
        <v>4</v>
      </c>
      <c r="E5" s="21" t="s">
        <v>5</v>
      </c>
      <c r="F5" s="20" t="s">
        <v>6</v>
      </c>
      <c r="G5" s="21" t="s">
        <v>7</v>
      </c>
      <c r="H5" s="20" t="s">
        <v>8</v>
      </c>
      <c r="I5" s="21" t="s">
        <v>10</v>
      </c>
      <c r="J5" s="20" t="s">
        <v>9</v>
      </c>
      <c r="K5" s="20" t="s">
        <v>11</v>
      </c>
      <c r="L5" s="20" t="s">
        <v>17</v>
      </c>
      <c r="M5" s="20" t="s">
        <v>18</v>
      </c>
      <c r="N5" s="20" t="s">
        <v>19</v>
      </c>
      <c r="O5" s="20" t="s">
        <v>20</v>
      </c>
      <c r="P5" s="20" t="s">
        <v>30</v>
      </c>
      <c r="Q5" s="20" t="s">
        <v>31</v>
      </c>
      <c r="R5" s="20" t="s">
        <v>37</v>
      </c>
      <c r="S5" s="20" t="s">
        <v>39</v>
      </c>
    </row>
    <row r="6" spans="1:19" ht="12.75">
      <c r="A6" s="22" t="s">
        <v>32</v>
      </c>
      <c r="B6" s="23">
        <v>6768000</v>
      </c>
      <c r="C6" s="24">
        <v>6721000</v>
      </c>
      <c r="D6" s="25">
        <v>6649900</v>
      </c>
      <c r="E6" s="26">
        <v>6606700</v>
      </c>
      <c r="F6" s="25">
        <v>6571800</v>
      </c>
      <c r="G6" s="26">
        <v>6552000</v>
      </c>
      <c r="H6" s="25">
        <v>6535000</v>
      </c>
      <c r="I6" s="26">
        <v>6529200</v>
      </c>
      <c r="J6" s="25">
        <v>6552000</v>
      </c>
      <c r="K6" s="25">
        <v>6585000</v>
      </c>
      <c r="L6" s="25">
        <v>6625000</v>
      </c>
      <c r="M6" s="25">
        <v>6644000</v>
      </c>
      <c r="N6" s="25">
        <v>6645000</v>
      </c>
      <c r="O6" s="25">
        <v>6644000</v>
      </c>
      <c r="P6" s="25">
        <v>6647000</v>
      </c>
      <c r="Q6" s="25">
        <v>6664000</v>
      </c>
      <c r="R6" s="25">
        <v>6690000</v>
      </c>
      <c r="S6" s="25">
        <v>6697000</v>
      </c>
    </row>
    <row r="7" spans="1:19" ht="12.75">
      <c r="A7" s="27" t="s">
        <v>33</v>
      </c>
      <c r="B7" s="25">
        <v>358319</v>
      </c>
      <c r="C7" s="26">
        <v>358116</v>
      </c>
      <c r="D7" s="25">
        <v>359087</v>
      </c>
      <c r="E7" s="26">
        <v>359058</v>
      </c>
      <c r="F7" s="25">
        <v>358891</v>
      </c>
      <c r="G7" s="26">
        <v>360512</v>
      </c>
      <c r="H7" s="25">
        <v>362103</v>
      </c>
      <c r="I7" s="26">
        <v>363876</v>
      </c>
      <c r="J7" s="25">
        <v>364380</v>
      </c>
      <c r="K7" s="25">
        <v>364315</v>
      </c>
      <c r="L7" s="25">
        <v>366235</v>
      </c>
      <c r="M7" s="25">
        <v>367462</v>
      </c>
      <c r="N7" s="25">
        <v>368736</v>
      </c>
      <c r="O7" s="25">
        <v>367879</v>
      </c>
      <c r="P7" s="25">
        <v>368928</v>
      </c>
      <c r="Q7" s="25">
        <v>375245</v>
      </c>
      <c r="R7" s="25">
        <v>369265</v>
      </c>
      <c r="S7" s="66">
        <v>367039</v>
      </c>
    </row>
    <row r="8" spans="1:19" ht="12.75">
      <c r="A8" s="28"/>
      <c r="B8" s="20" t="s">
        <v>2</v>
      </c>
      <c r="C8" s="21" t="s">
        <v>3</v>
      </c>
      <c r="D8" s="20" t="s">
        <v>4</v>
      </c>
      <c r="E8" s="21" t="s">
        <v>5</v>
      </c>
      <c r="F8" s="20" t="s">
        <v>6</v>
      </c>
      <c r="G8" s="21" t="s">
        <v>7</v>
      </c>
      <c r="H8" s="20" t="s">
        <v>8</v>
      </c>
      <c r="I8" s="21" t="s">
        <v>10</v>
      </c>
      <c r="J8" s="20" t="s">
        <v>9</v>
      </c>
      <c r="K8" s="20" t="s">
        <v>11</v>
      </c>
      <c r="L8" s="20" t="s">
        <v>17</v>
      </c>
      <c r="M8" s="20" t="s">
        <v>18</v>
      </c>
      <c r="N8" s="20" t="s">
        <v>19</v>
      </c>
      <c r="O8" s="20" t="s">
        <v>20</v>
      </c>
      <c r="P8" s="20" t="s">
        <v>30</v>
      </c>
      <c r="Q8" s="20" t="s">
        <v>31</v>
      </c>
      <c r="R8" s="20" t="s">
        <v>37</v>
      </c>
      <c r="S8" s="20" t="s">
        <v>39</v>
      </c>
    </row>
    <row r="9" spans="1:19" ht="12.75">
      <c r="A9" s="29" t="s">
        <v>34</v>
      </c>
      <c r="B9" s="30">
        <f>100*B6/6768000</f>
        <v>100</v>
      </c>
      <c r="C9" s="30">
        <f aca="true" t="shared" si="0" ref="C9:L9">100*C6/6768000</f>
        <v>99.30555555555556</v>
      </c>
      <c r="D9" s="30">
        <f t="shared" si="0"/>
        <v>98.25502364066193</v>
      </c>
      <c r="E9" s="30">
        <f t="shared" si="0"/>
        <v>97.61672576832152</v>
      </c>
      <c r="F9" s="30">
        <f t="shared" si="0"/>
        <v>97.10106382978724</v>
      </c>
      <c r="G9" s="30">
        <f t="shared" si="0"/>
        <v>96.80851063829788</v>
      </c>
      <c r="H9" s="30">
        <f t="shared" si="0"/>
        <v>96.55732860520095</v>
      </c>
      <c r="I9" s="30">
        <f t="shared" si="0"/>
        <v>96.47163120567376</v>
      </c>
      <c r="J9" s="30">
        <f t="shared" si="0"/>
        <v>96.80851063829788</v>
      </c>
      <c r="K9" s="30">
        <f t="shared" si="0"/>
        <v>97.29609929078015</v>
      </c>
      <c r="L9" s="30">
        <f t="shared" si="0"/>
        <v>97.88711583924349</v>
      </c>
      <c r="M9" s="30">
        <f aca="true" t="shared" si="1" ref="M9:S9">100*M6/6768000</f>
        <v>98.1678486997636</v>
      </c>
      <c r="N9" s="30">
        <f t="shared" si="1"/>
        <v>98.18262411347517</v>
      </c>
      <c r="O9" s="30">
        <f t="shared" si="1"/>
        <v>98.1678486997636</v>
      </c>
      <c r="P9" s="30">
        <f t="shared" si="1"/>
        <v>98.21217494089835</v>
      </c>
      <c r="Q9" s="30">
        <f t="shared" si="1"/>
        <v>98.46335697399527</v>
      </c>
      <c r="R9" s="30">
        <f t="shared" si="1"/>
        <v>98.84751773049645</v>
      </c>
      <c r="S9" s="30">
        <f t="shared" si="1"/>
        <v>98.95094562647755</v>
      </c>
    </row>
    <row r="10" spans="1:19" ht="12.75">
      <c r="A10" s="31" t="s">
        <v>35</v>
      </c>
      <c r="B10" s="32">
        <f>100*B7/358319</f>
        <v>100</v>
      </c>
      <c r="C10" s="32">
        <f aca="true" t="shared" si="2" ref="C10:L10">100*C7/358319</f>
        <v>99.94334657107214</v>
      </c>
      <c r="D10" s="32">
        <f t="shared" si="2"/>
        <v>100.21433415476154</v>
      </c>
      <c r="E10" s="32">
        <f t="shared" si="2"/>
        <v>100.20624080777185</v>
      </c>
      <c r="F10" s="32">
        <f t="shared" si="2"/>
        <v>100.15963429234844</v>
      </c>
      <c r="G10" s="32">
        <f t="shared" si="2"/>
        <v>100.61202448097924</v>
      </c>
      <c r="H10" s="32">
        <f t="shared" si="2"/>
        <v>101.05604224168967</v>
      </c>
      <c r="I10" s="32">
        <f t="shared" si="2"/>
        <v>101.55085273178369</v>
      </c>
      <c r="J10" s="32">
        <f t="shared" si="2"/>
        <v>101.69150952084595</v>
      </c>
      <c r="K10" s="32">
        <f t="shared" si="2"/>
        <v>101.6733692603518</v>
      </c>
      <c r="L10" s="32">
        <f t="shared" si="2"/>
        <v>102.20920464725566</v>
      </c>
      <c r="M10" s="32">
        <f aca="true" t="shared" si="3" ref="M10:R10">100*M7/358319</f>
        <v>102.5516369491989</v>
      </c>
      <c r="N10" s="32">
        <f t="shared" si="3"/>
        <v>102.90718605488405</v>
      </c>
      <c r="O10" s="32">
        <f t="shared" si="3"/>
        <v>102.66801369729208</v>
      </c>
      <c r="P10" s="32">
        <f t="shared" si="3"/>
        <v>102.96076959357444</v>
      </c>
      <c r="Q10" s="32">
        <f t="shared" si="3"/>
        <v>104.72372383267424</v>
      </c>
      <c r="R10" s="32">
        <f t="shared" si="3"/>
        <v>103.0548198672133</v>
      </c>
      <c r="S10" s="67">
        <v>102.43358571552163</v>
      </c>
    </row>
    <row r="11" spans="1:18" ht="12.75">
      <c r="A11" s="3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25"/>
      <c r="Q11" s="72"/>
      <c r="R11" s="72"/>
    </row>
    <row r="12" spans="1:18" ht="12.75">
      <c r="A12" s="3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9" ht="12.75">
      <c r="A13" s="20" t="s">
        <v>36</v>
      </c>
      <c r="B13" s="20" t="s">
        <v>2</v>
      </c>
      <c r="C13" s="21" t="s">
        <v>3</v>
      </c>
      <c r="D13" s="20" t="s">
        <v>4</v>
      </c>
      <c r="E13" s="21" t="s">
        <v>5</v>
      </c>
      <c r="F13" s="20" t="s">
        <v>6</v>
      </c>
      <c r="G13" s="21" t="s">
        <v>7</v>
      </c>
      <c r="H13" s="20" t="s">
        <v>8</v>
      </c>
      <c r="I13" s="21" t="s">
        <v>10</v>
      </c>
      <c r="J13" s="20" t="s">
        <v>9</v>
      </c>
      <c r="K13" s="20" t="s">
        <v>11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30</v>
      </c>
      <c r="Q13" s="20" t="s">
        <v>31</v>
      </c>
      <c r="R13" s="20" t="s">
        <v>37</v>
      </c>
      <c r="S13" s="20" t="s">
        <v>39</v>
      </c>
    </row>
    <row r="14" spans="1:19" ht="12.75">
      <c r="A14" s="27" t="s">
        <v>32</v>
      </c>
      <c r="B14" s="34">
        <v>5994000</v>
      </c>
      <c r="C14" s="35">
        <v>5977000</v>
      </c>
      <c r="D14" s="34">
        <v>5960000</v>
      </c>
      <c r="E14" s="35">
        <v>5930000</v>
      </c>
      <c r="F14" s="34">
        <v>5904000</v>
      </c>
      <c r="G14" s="35">
        <v>5857000</v>
      </c>
      <c r="H14" s="34">
        <v>5841000</v>
      </c>
      <c r="I14" s="35">
        <v>5838000</v>
      </c>
      <c r="J14" s="34">
        <v>5821000</v>
      </c>
      <c r="K14" s="34">
        <v>5780000</v>
      </c>
      <c r="L14" s="34">
        <v>5727000</v>
      </c>
      <c r="M14" s="34">
        <v>5663000</v>
      </c>
      <c r="N14" s="34">
        <v>5618000</v>
      </c>
      <c r="O14" s="34">
        <v>5590000</v>
      </c>
      <c r="P14" s="34">
        <v>5589000</v>
      </c>
      <c r="Q14" s="34">
        <v>5610000</v>
      </c>
      <c r="R14" s="34">
        <v>5674000</v>
      </c>
      <c r="S14" s="34">
        <v>5690000</v>
      </c>
    </row>
    <row r="15" spans="1:19" ht="12.75">
      <c r="A15" s="27" t="s">
        <v>33</v>
      </c>
      <c r="B15" s="34">
        <v>490452</v>
      </c>
      <c r="C15" s="35">
        <v>495871</v>
      </c>
      <c r="D15" s="34">
        <v>505540</v>
      </c>
      <c r="E15" s="35">
        <v>507715</v>
      </c>
      <c r="F15" s="34">
        <v>515242</v>
      </c>
      <c r="G15" s="35">
        <v>519574</v>
      </c>
      <c r="H15" s="34">
        <v>526180</v>
      </c>
      <c r="I15" s="35">
        <v>530298</v>
      </c>
      <c r="J15" s="34">
        <v>529658</v>
      </c>
      <c r="K15" s="34">
        <v>523246</v>
      </c>
      <c r="L15" s="34">
        <v>517786</v>
      </c>
      <c r="M15" s="34">
        <v>511485</v>
      </c>
      <c r="N15" s="34">
        <v>501289</v>
      </c>
      <c r="O15" s="34">
        <v>489381</v>
      </c>
      <c r="P15" s="34">
        <v>483979</v>
      </c>
      <c r="Q15" s="34">
        <v>484049</v>
      </c>
      <c r="R15" s="34">
        <v>480382</v>
      </c>
      <c r="S15" s="65">
        <v>474628</v>
      </c>
    </row>
    <row r="16" spans="1:19" ht="12.75">
      <c r="A16" s="28"/>
      <c r="B16" s="20" t="s">
        <v>2</v>
      </c>
      <c r="C16" s="21" t="s">
        <v>3</v>
      </c>
      <c r="D16" s="20" t="s">
        <v>4</v>
      </c>
      <c r="E16" s="21" t="s">
        <v>5</v>
      </c>
      <c r="F16" s="20" t="s">
        <v>6</v>
      </c>
      <c r="G16" s="21" t="s">
        <v>7</v>
      </c>
      <c r="H16" s="20" t="s">
        <v>8</v>
      </c>
      <c r="I16" s="21" t="s">
        <v>10</v>
      </c>
      <c r="J16" s="20" t="s">
        <v>9</v>
      </c>
      <c r="K16" s="20" t="s">
        <v>11</v>
      </c>
      <c r="L16" s="20" t="s">
        <v>17</v>
      </c>
      <c r="M16" s="20" t="s">
        <v>18</v>
      </c>
      <c r="N16" s="20" t="s">
        <v>19</v>
      </c>
      <c r="O16" s="20" t="s">
        <v>20</v>
      </c>
      <c r="P16" s="20" t="s">
        <v>30</v>
      </c>
      <c r="Q16" s="20" t="s">
        <v>31</v>
      </c>
      <c r="R16" s="20" t="s">
        <v>37</v>
      </c>
      <c r="S16" s="20" t="s">
        <v>39</v>
      </c>
    </row>
    <row r="17" spans="1:19" ht="12.75">
      <c r="A17" s="29" t="s">
        <v>34</v>
      </c>
      <c r="B17" s="30">
        <f>100*B14/5994000</f>
        <v>100</v>
      </c>
      <c r="C17" s="30">
        <f aca="true" t="shared" si="4" ref="C17:L17">100*C14/5994000</f>
        <v>99.71638304971638</v>
      </c>
      <c r="D17" s="30">
        <f t="shared" si="4"/>
        <v>99.43276609943277</v>
      </c>
      <c r="E17" s="30">
        <f t="shared" si="4"/>
        <v>98.93226559893226</v>
      </c>
      <c r="F17" s="30">
        <f t="shared" si="4"/>
        <v>98.49849849849849</v>
      </c>
      <c r="G17" s="30">
        <f t="shared" si="4"/>
        <v>97.71438104771438</v>
      </c>
      <c r="H17" s="30">
        <f t="shared" si="4"/>
        <v>97.44744744744744</v>
      </c>
      <c r="I17" s="30">
        <f t="shared" si="4"/>
        <v>97.3973973973974</v>
      </c>
      <c r="J17" s="30">
        <f t="shared" si="4"/>
        <v>97.11378044711378</v>
      </c>
      <c r="K17" s="30">
        <f t="shared" si="4"/>
        <v>96.42976309642977</v>
      </c>
      <c r="L17" s="30">
        <f t="shared" si="4"/>
        <v>95.54554554554555</v>
      </c>
      <c r="M17" s="30">
        <f aca="true" t="shared" si="5" ref="M17:S17">100*M14/5994000</f>
        <v>94.47781114447781</v>
      </c>
      <c r="N17" s="30">
        <f t="shared" si="5"/>
        <v>93.72706039372706</v>
      </c>
      <c r="O17" s="30">
        <f t="shared" si="5"/>
        <v>93.25992659325992</v>
      </c>
      <c r="P17" s="30">
        <f t="shared" si="5"/>
        <v>93.24324324324324</v>
      </c>
      <c r="Q17" s="30">
        <f t="shared" si="5"/>
        <v>93.5935935935936</v>
      </c>
      <c r="R17" s="30">
        <f t="shared" si="5"/>
        <v>94.66132799466133</v>
      </c>
      <c r="S17" s="30">
        <f t="shared" si="5"/>
        <v>94.92826159492826</v>
      </c>
    </row>
    <row r="18" spans="1:19" ht="12.75">
      <c r="A18" s="31" t="s">
        <v>35</v>
      </c>
      <c r="B18" s="32">
        <f>100*B15/490452</f>
        <v>100</v>
      </c>
      <c r="C18" s="32">
        <f aca="true" t="shared" si="6" ref="C18:L18">100*C15/490452</f>
        <v>101.10489915424955</v>
      </c>
      <c r="D18" s="32">
        <f t="shared" si="6"/>
        <v>103.07634590133183</v>
      </c>
      <c r="E18" s="32">
        <f t="shared" si="6"/>
        <v>103.51981437531094</v>
      </c>
      <c r="F18" s="32">
        <f t="shared" si="6"/>
        <v>105.05452113560553</v>
      </c>
      <c r="G18" s="32">
        <f t="shared" si="6"/>
        <v>105.93778799964115</v>
      </c>
      <c r="H18" s="32">
        <f t="shared" si="6"/>
        <v>107.2847087992301</v>
      </c>
      <c r="I18" s="32">
        <f t="shared" si="6"/>
        <v>108.12434244329721</v>
      </c>
      <c r="J18" s="32">
        <f t="shared" si="6"/>
        <v>107.99385057049416</v>
      </c>
      <c r="K18" s="32">
        <f t="shared" si="6"/>
        <v>106.68648511984863</v>
      </c>
      <c r="L18" s="32">
        <f t="shared" si="6"/>
        <v>105.57322632999764</v>
      </c>
      <c r="M18" s="32">
        <f aca="true" t="shared" si="7" ref="M18:R18">100*M15/490452</f>
        <v>104.28849306354138</v>
      </c>
      <c r="N18" s="32">
        <f t="shared" si="7"/>
        <v>102.20959441494784</v>
      </c>
      <c r="O18" s="32">
        <f t="shared" si="7"/>
        <v>99.78163000660615</v>
      </c>
      <c r="P18" s="32">
        <f t="shared" si="7"/>
        <v>98.68019704272793</v>
      </c>
      <c r="Q18" s="32">
        <f t="shared" si="7"/>
        <v>98.69446959131577</v>
      </c>
      <c r="R18" s="32">
        <f t="shared" si="7"/>
        <v>97.94679193886456</v>
      </c>
      <c r="S18" s="67">
        <v>96.76096192580874</v>
      </c>
    </row>
    <row r="19" spans="1:18" ht="12.75">
      <c r="A19" s="3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34"/>
      <c r="Q19" s="72"/>
      <c r="R19" s="72"/>
    </row>
    <row r="20" spans="1:18" ht="12.75">
      <c r="A20" s="3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9" ht="12.75">
      <c r="A21" s="36"/>
      <c r="B21" s="37" t="s">
        <v>2</v>
      </c>
      <c r="C21" s="37" t="s">
        <v>3</v>
      </c>
      <c r="D21" s="37" t="s">
        <v>4</v>
      </c>
      <c r="E21" s="37" t="s">
        <v>5</v>
      </c>
      <c r="F21" s="37" t="s">
        <v>6</v>
      </c>
      <c r="G21" s="37" t="s">
        <v>7</v>
      </c>
      <c r="H21" s="37" t="s">
        <v>8</v>
      </c>
      <c r="I21" s="37" t="s">
        <v>10</v>
      </c>
      <c r="J21" s="37" t="s">
        <v>9</v>
      </c>
      <c r="K21" s="37" t="s">
        <v>11</v>
      </c>
      <c r="L21" s="38" t="s">
        <v>17</v>
      </c>
      <c r="M21" s="38" t="s">
        <v>18</v>
      </c>
      <c r="N21" s="20" t="s">
        <v>19</v>
      </c>
      <c r="O21" s="20" t="s">
        <v>20</v>
      </c>
      <c r="P21" s="20" t="s">
        <v>30</v>
      </c>
      <c r="Q21" s="39" t="s">
        <v>31</v>
      </c>
      <c r="R21" s="39" t="s">
        <v>37</v>
      </c>
      <c r="S21" s="20" t="s">
        <v>39</v>
      </c>
    </row>
    <row r="22" spans="1:19" ht="12.75">
      <c r="A22" s="40" t="s">
        <v>34</v>
      </c>
      <c r="B22" s="41">
        <v>100</v>
      </c>
      <c r="C22" s="42">
        <v>99.30555555555556</v>
      </c>
      <c r="D22" s="42">
        <v>98.25502364066193</v>
      </c>
      <c r="E22" s="42">
        <v>97.61672576832152</v>
      </c>
      <c r="F22" s="42">
        <v>97.10106382978724</v>
      </c>
      <c r="G22" s="42">
        <v>96.80851063829788</v>
      </c>
      <c r="H22" s="42">
        <v>96.55732860520095</v>
      </c>
      <c r="I22" s="42">
        <v>96.47163120567376</v>
      </c>
      <c r="J22" s="42">
        <v>96.80851063829788</v>
      </c>
      <c r="K22" s="42">
        <v>97.29609929078015</v>
      </c>
      <c r="L22" s="43">
        <v>97.90189125295508</v>
      </c>
      <c r="M22" s="43">
        <v>98.1678486997636</v>
      </c>
      <c r="N22" s="43">
        <v>98.18262411347517</v>
      </c>
      <c r="O22" s="43">
        <v>98.1678486997636</v>
      </c>
      <c r="P22" s="44">
        <v>98.21217494089835</v>
      </c>
      <c r="Q22" s="58">
        <v>98.46335697399527</v>
      </c>
      <c r="R22" s="45">
        <v>98.37470449172577</v>
      </c>
      <c r="S22" s="45">
        <v>98.95094562647755</v>
      </c>
    </row>
    <row r="23" spans="1:19" ht="12.75">
      <c r="A23" s="46" t="s">
        <v>35</v>
      </c>
      <c r="B23" s="47">
        <v>100</v>
      </c>
      <c r="C23" s="48">
        <v>99.94334657107214</v>
      </c>
      <c r="D23" s="48">
        <v>100.21433415476154</v>
      </c>
      <c r="E23" s="48">
        <v>100.20624080777185</v>
      </c>
      <c r="F23" s="48">
        <v>100.15963429234844</v>
      </c>
      <c r="G23" s="48">
        <v>100.61202448097924</v>
      </c>
      <c r="H23" s="48">
        <v>101.05604224168967</v>
      </c>
      <c r="I23" s="48">
        <v>101.55085273178369</v>
      </c>
      <c r="J23" s="48">
        <v>101.69150952084595</v>
      </c>
      <c r="K23" s="48">
        <v>101.6733692603518</v>
      </c>
      <c r="L23" s="49">
        <v>102.20920464725566</v>
      </c>
      <c r="M23" s="49">
        <v>102.5516369491989</v>
      </c>
      <c r="N23" s="49">
        <v>102.90718605488405</v>
      </c>
      <c r="O23" s="49">
        <v>102.66801369729208</v>
      </c>
      <c r="P23" s="50">
        <v>102.96076959357444</v>
      </c>
      <c r="Q23" s="59">
        <v>104.72372383267424</v>
      </c>
      <c r="R23" s="59">
        <v>103.0548198672133</v>
      </c>
      <c r="S23" s="68">
        <v>102.43358571552163</v>
      </c>
    </row>
    <row r="24" spans="1:19" ht="12.75">
      <c r="A24" s="46" t="s">
        <v>34</v>
      </c>
      <c r="B24" s="47">
        <v>100</v>
      </c>
      <c r="C24" s="48">
        <v>99.71638304971638</v>
      </c>
      <c r="D24" s="48">
        <v>99.43276609943277</v>
      </c>
      <c r="E24" s="48">
        <v>98.93226559893226</v>
      </c>
      <c r="F24" s="48">
        <v>98.49849849849849</v>
      </c>
      <c r="G24" s="48">
        <v>97.71438104771438</v>
      </c>
      <c r="H24" s="48">
        <v>97.44744744744744</v>
      </c>
      <c r="I24" s="48">
        <v>97.3973973973974</v>
      </c>
      <c r="J24" s="48">
        <v>97.11378044711378</v>
      </c>
      <c r="K24" s="48">
        <v>96.42976309642977</v>
      </c>
      <c r="L24" s="49">
        <v>95.52886219552886</v>
      </c>
      <c r="M24" s="49">
        <v>94.51117784451118</v>
      </c>
      <c r="N24" s="49">
        <v>93.72706039372706</v>
      </c>
      <c r="O24" s="49">
        <v>93.25992659325992</v>
      </c>
      <c r="P24" s="50">
        <v>93.24324324324324</v>
      </c>
      <c r="Q24" s="59">
        <v>93.5935935935936</v>
      </c>
      <c r="R24" s="51">
        <v>94.69469469469469</v>
      </c>
      <c r="S24" s="51">
        <v>94.92826159492826</v>
      </c>
    </row>
    <row r="25" spans="1:19" ht="12.75">
      <c r="A25" s="52" t="s">
        <v>35</v>
      </c>
      <c r="B25" s="53">
        <v>100</v>
      </c>
      <c r="C25" s="54">
        <v>101.10489915424955</v>
      </c>
      <c r="D25" s="54">
        <v>103.07634590133183</v>
      </c>
      <c r="E25" s="54">
        <v>103.51981437531094</v>
      </c>
      <c r="F25" s="54">
        <v>105.05452113560553</v>
      </c>
      <c r="G25" s="54">
        <v>105.93778799964115</v>
      </c>
      <c r="H25" s="54">
        <v>107.2847087992301</v>
      </c>
      <c r="I25" s="54">
        <v>108.12434244329721</v>
      </c>
      <c r="J25" s="54">
        <v>107.99385057049416</v>
      </c>
      <c r="K25" s="54">
        <v>106.68648511984863</v>
      </c>
      <c r="L25" s="55">
        <v>105.57322632999764</v>
      </c>
      <c r="M25" s="55">
        <v>104.28849306354138</v>
      </c>
      <c r="N25" s="55">
        <v>102.20959441494784</v>
      </c>
      <c r="O25" s="55">
        <v>99.78163000660615</v>
      </c>
      <c r="P25" s="54">
        <v>98.68019704272793</v>
      </c>
      <c r="Q25" s="53">
        <v>98.69446959131577</v>
      </c>
      <c r="R25" s="56">
        <v>97.94679193886456</v>
      </c>
      <c r="S25" s="69">
        <v>96.76096192580874</v>
      </c>
    </row>
    <row r="27" spans="1:20" ht="12.75">
      <c r="A27" s="57" t="s">
        <v>64</v>
      </c>
      <c r="Q27" s="76"/>
      <c r="R27" s="76"/>
      <c r="T27" s="76"/>
    </row>
    <row r="28" spans="17:20" ht="12.75">
      <c r="Q28" s="76"/>
      <c r="R28" s="35"/>
      <c r="S28" s="35"/>
      <c r="T28" s="76"/>
    </row>
    <row r="29" spans="2:20" ht="12.75">
      <c r="B29" s="19" t="s">
        <v>52</v>
      </c>
      <c r="Q29" s="76"/>
      <c r="R29" s="76"/>
      <c r="S29" s="76"/>
      <c r="T29" s="76"/>
    </row>
    <row r="30" spans="2:20" ht="12.75">
      <c r="B30" s="10" t="s">
        <v>53</v>
      </c>
      <c r="Q30" s="76"/>
      <c r="R30" s="35"/>
      <c r="S30" s="35"/>
      <c r="T30" s="76"/>
    </row>
    <row r="48" ht="12.75">
      <c r="A48" s="88" t="s">
        <v>63</v>
      </c>
    </row>
    <row r="52" ht="12.75">
      <c r="B52" s="87" t="s">
        <v>46</v>
      </c>
    </row>
    <row r="53" ht="12.75">
      <c r="B53" s="88" t="s">
        <v>41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STSI</cp:lastModifiedBy>
  <cp:lastPrinted>2013-07-16T08:18:46Z</cp:lastPrinted>
  <dcterms:created xsi:type="dcterms:W3CDTF">2000-07-04T07:54:33Z</dcterms:created>
  <dcterms:modified xsi:type="dcterms:W3CDTF">2013-10-04T14:50:33Z</dcterms:modified>
  <cp:category/>
  <cp:version/>
  <cp:contentType/>
  <cp:contentStatus/>
</cp:coreProperties>
</file>