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2940" yWindow="540" windowWidth="21870" windowHeight="10500" tabRatio="824"/>
  </bookViews>
  <sheets>
    <sheet name="L'État de L'École 2015" sheetId="6" r:id="rId1"/>
    <sheet name="Tableau 7.1" sheetId="1" r:id="rId2"/>
    <sheet name="Tableau 7.2" sheetId="2" r:id="rId3"/>
    <sheet name="Figure 7.3" sheetId="5" r:id="rId4"/>
    <sheet name="Série" sheetId="3" r:id="rId5"/>
  </sheets>
  <definedNames>
    <definedName name="_xlnm.Print_Area" localSheetId="3">'Figure 7.3'!$A$27:$N$52</definedName>
    <definedName name="_xlnm.Print_Area" localSheetId="4">Série!$A$1:$K$24</definedName>
    <definedName name="_xlnm.Print_Area" localSheetId="1">'Tableau 7.1'!$A$1:$J$21</definedName>
    <definedName name="_xlnm.Print_Area" localSheetId="2">'Tableau 7.2'!$A$1:$B$15</definedName>
  </definedNames>
  <calcPr calcId="145621"/>
</workbook>
</file>

<file path=xl/calcChain.xml><?xml version="1.0" encoding="utf-8"?>
<calcChain xmlns="http://schemas.openxmlformats.org/spreadsheetml/2006/main">
  <c r="E24" i="3" l="1"/>
  <c r="H24" i="3"/>
  <c r="U17" i="5"/>
  <c r="U9" i="5"/>
  <c r="T29" i="5"/>
  <c r="F23" i="3"/>
  <c r="G23" i="3"/>
  <c r="H23" i="3"/>
  <c r="F24" i="3"/>
  <c r="G24" i="3"/>
  <c r="F25" i="3"/>
  <c r="G25" i="3"/>
  <c r="H25" i="3"/>
  <c r="H22" i="3"/>
  <c r="G22" i="3"/>
  <c r="F22" i="3"/>
  <c r="J25" i="3"/>
  <c r="I25" i="3"/>
  <c r="I24" i="3"/>
  <c r="J24" i="3"/>
  <c r="E25" i="3"/>
  <c r="B11" i="2"/>
  <c r="B8" i="2"/>
  <c r="J6" i="1"/>
  <c r="J9" i="1"/>
  <c r="R18" i="5"/>
  <c r="Q18" i="5"/>
  <c r="P18" i="5"/>
  <c r="O18" i="5"/>
  <c r="N18" i="5"/>
  <c r="M18" i="5"/>
  <c r="L18" i="5"/>
  <c r="K18" i="5"/>
  <c r="J18" i="5"/>
  <c r="I18" i="5"/>
  <c r="H18" i="5"/>
  <c r="G18" i="5"/>
  <c r="F18" i="5"/>
  <c r="E18" i="5"/>
  <c r="D18" i="5"/>
  <c r="C18" i="5"/>
  <c r="B18" i="5"/>
  <c r="T17" i="5"/>
  <c r="S17" i="5"/>
  <c r="R17" i="5"/>
  <c r="Q17" i="5"/>
  <c r="P17" i="5"/>
  <c r="O17" i="5"/>
  <c r="N17" i="5"/>
  <c r="M17" i="5"/>
  <c r="L17" i="5"/>
  <c r="K17" i="5"/>
  <c r="J17" i="5"/>
  <c r="I17" i="5"/>
  <c r="H17" i="5"/>
  <c r="G17" i="5"/>
  <c r="F17" i="5"/>
  <c r="E17" i="5"/>
  <c r="D17" i="5"/>
  <c r="C17" i="5"/>
  <c r="B17" i="5"/>
  <c r="R10" i="5"/>
  <c r="Q10" i="5"/>
  <c r="P10" i="5"/>
  <c r="O10" i="5"/>
  <c r="N10" i="5"/>
  <c r="M10" i="5"/>
  <c r="L10" i="5"/>
  <c r="K10" i="5"/>
  <c r="J10" i="5"/>
  <c r="I10" i="5"/>
  <c r="H10" i="5"/>
  <c r="G10" i="5"/>
  <c r="F10" i="5"/>
  <c r="E10" i="5"/>
  <c r="D10" i="5"/>
  <c r="C10" i="5"/>
  <c r="B10" i="5"/>
  <c r="T9" i="5"/>
  <c r="S9" i="5"/>
  <c r="R9" i="5"/>
  <c r="Q9" i="5"/>
  <c r="P9" i="5"/>
  <c r="O9" i="5"/>
  <c r="N9" i="5"/>
  <c r="M9" i="5"/>
  <c r="L9" i="5"/>
  <c r="K9" i="5"/>
  <c r="J9" i="5"/>
  <c r="I9" i="5"/>
  <c r="H9" i="5"/>
  <c r="G9" i="5"/>
  <c r="F9" i="5"/>
  <c r="E9" i="5"/>
  <c r="D9" i="5"/>
  <c r="C9" i="5"/>
  <c r="B9" i="5"/>
  <c r="C8" i="3"/>
  <c r="C6" i="3"/>
  <c r="C9" i="3"/>
  <c r="I9" i="3"/>
  <c r="C10" i="3"/>
  <c r="I10" i="3"/>
  <c r="C11" i="3"/>
  <c r="I11" i="3"/>
  <c r="C12" i="3"/>
  <c r="I12" i="3"/>
  <c r="C13" i="3"/>
  <c r="I13" i="3"/>
  <c r="C14" i="3"/>
  <c r="I14" i="3"/>
  <c r="C15" i="3"/>
  <c r="I15" i="3"/>
  <c r="I16" i="3"/>
  <c r="C17" i="3"/>
  <c r="I17" i="3"/>
  <c r="C18" i="3"/>
  <c r="I18" i="3"/>
  <c r="C19" i="3"/>
  <c r="I19" i="3"/>
  <c r="C20" i="3"/>
  <c r="I20" i="3"/>
  <c r="I21" i="3"/>
  <c r="I22" i="3"/>
  <c r="C7" i="3"/>
  <c r="I7" i="3"/>
  <c r="D8" i="3"/>
  <c r="D6" i="3"/>
  <c r="J8" i="3"/>
  <c r="J9" i="3"/>
  <c r="D10" i="3"/>
  <c r="J10" i="3"/>
  <c r="D11" i="3"/>
  <c r="J11" i="3"/>
  <c r="D12" i="3"/>
  <c r="J12" i="3"/>
  <c r="D13" i="3"/>
  <c r="J13" i="3"/>
  <c r="D14" i="3"/>
  <c r="J14" i="3"/>
  <c r="D15" i="3"/>
  <c r="J15" i="3"/>
  <c r="J16" i="3"/>
  <c r="D17" i="3"/>
  <c r="J17" i="3"/>
  <c r="D18" i="3"/>
  <c r="J18" i="3"/>
  <c r="D19" i="3"/>
  <c r="J19" i="3"/>
  <c r="D20" i="3"/>
  <c r="J20" i="3"/>
  <c r="J21" i="3"/>
  <c r="J22" i="3"/>
  <c r="D7" i="3"/>
  <c r="E22" i="3"/>
  <c r="E21" i="3"/>
  <c r="E7" i="3"/>
  <c r="E6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J7" i="3"/>
  <c r="I8" i="3"/>
  <c r="J10" i="1"/>
</calcChain>
</file>

<file path=xl/sharedStrings.xml><?xml version="1.0" encoding="utf-8"?>
<sst xmlns="http://schemas.openxmlformats.org/spreadsheetml/2006/main" count="185" uniqueCount="74">
  <si>
    <t>Total</t>
  </si>
  <si>
    <t>Aides-éducateurs et assistants d'éducation</t>
  </si>
  <si>
    <t>1995-96</t>
  </si>
  <si>
    <t>1996-97</t>
  </si>
  <si>
    <t>1997-98</t>
  </si>
  <si>
    <t>1998-99</t>
  </si>
  <si>
    <t>1er degré</t>
  </si>
  <si>
    <t>2nd degré</t>
  </si>
  <si>
    <t>1999-00</t>
  </si>
  <si>
    <t>2000-01</t>
  </si>
  <si>
    <t>2001-02</t>
  </si>
  <si>
    <t>2003-04</t>
  </si>
  <si>
    <t>2002-03</t>
  </si>
  <si>
    <t>2004-05</t>
  </si>
  <si>
    <t xml:space="preserve">Enseignement scolaire du premier degré public </t>
  </si>
  <si>
    <t>Enseignement du premier degré privé</t>
  </si>
  <si>
    <t>Enseignement scolaire du second degré public</t>
  </si>
  <si>
    <t>Enseignement du second degré privé</t>
  </si>
  <si>
    <t>2005-06</t>
  </si>
  <si>
    <t>2006-07</t>
  </si>
  <si>
    <t>2007-08</t>
  </si>
  <si>
    <t>2008-09</t>
  </si>
  <si>
    <t xml:space="preserve">Total enseignants </t>
  </si>
  <si>
    <t>2009-2010</t>
  </si>
  <si>
    <t>(France métropolitaine + DOM -  public+privé )</t>
  </si>
  <si>
    <t>2nd</t>
  </si>
  <si>
    <t>Public</t>
  </si>
  <si>
    <t xml:space="preserve">Privé </t>
  </si>
  <si>
    <t xml:space="preserve">2010-2011 </t>
  </si>
  <si>
    <t>2011-2012</t>
  </si>
  <si>
    <t>base 100=1995</t>
  </si>
  <si>
    <t xml:space="preserve">Premier degré </t>
  </si>
  <si>
    <t>2009-10</t>
  </si>
  <si>
    <t>2010-11</t>
  </si>
  <si>
    <t>Elèves</t>
  </si>
  <si>
    <t>Enseignants</t>
  </si>
  <si>
    <t>indice élèves</t>
  </si>
  <si>
    <t>indice enseignants</t>
  </si>
  <si>
    <t>Collèges et lycées</t>
  </si>
  <si>
    <t>2011-12</t>
  </si>
  <si>
    <t>Évolution des effectifs d'enseignants</t>
  </si>
  <si>
    <t>2012-2013</t>
  </si>
  <si>
    <t>1999-2000</t>
  </si>
  <si>
    <t>2010-2011</t>
  </si>
  <si>
    <t>2013-2014</t>
  </si>
  <si>
    <t>2012-13</t>
  </si>
  <si>
    <t>2013-14</t>
  </si>
  <si>
    <t xml:space="preserve"> 2009-2010</t>
  </si>
  <si>
    <t>Type de personnel</t>
  </si>
  <si>
    <t>Effectifs</t>
  </si>
  <si>
    <r>
      <t>Personnel administratif, technique, d'encadrement et de surveillance</t>
    </r>
    <r>
      <rPr>
        <b/>
        <vertAlign val="superscript"/>
        <sz val="8"/>
        <rFont val="Arial"/>
        <family val="2"/>
      </rPr>
      <t>1</t>
    </r>
  </si>
  <si>
    <r>
      <t xml:space="preserve">Enseignants </t>
    </r>
    <r>
      <rPr>
        <b/>
        <vertAlign val="superscript"/>
        <sz val="8"/>
        <rFont val="Arial"/>
        <family val="2"/>
      </rPr>
      <t>1</t>
    </r>
  </si>
  <si>
    <t xml:space="preserve"> </t>
  </si>
  <si>
    <t>2014-2015</t>
  </si>
  <si>
    <t>1er deg</t>
  </si>
  <si>
    <r>
      <t xml:space="preserve">7.1 </t>
    </r>
    <r>
      <rPr>
        <b/>
        <sz val="12"/>
        <rFont val="Calibri"/>
        <family val="2"/>
      </rPr>
      <t>–</t>
    </r>
    <r>
      <rPr>
        <b/>
        <sz val="12"/>
        <rFont val="Arial"/>
        <family val="2"/>
      </rPr>
      <t xml:space="preserve"> </t>
    </r>
    <r>
      <rPr>
        <b/>
        <sz val="12"/>
        <rFont val="Calibri"/>
        <family val="2"/>
      </rPr>
      <t>É</t>
    </r>
    <r>
      <rPr>
        <b/>
        <sz val="12"/>
        <rFont val="Arial"/>
        <family val="2"/>
      </rPr>
      <t>volution des effectifs des personnels de l'éducation nationale (hors enseignement supérieur)</t>
    </r>
  </si>
  <si>
    <t>7.3 – Évolutions comparées des effectifs d'élèves et d'enseignants</t>
  </si>
  <si>
    <r>
      <rPr>
        <b/>
        <sz val="8"/>
        <rFont val="Arial"/>
        <family val="2"/>
      </rPr>
      <t>4.</t>
    </r>
    <r>
      <rPr>
        <sz val="8"/>
        <rFont val="Arial"/>
        <family val="2"/>
      </rPr>
      <t xml:space="preserve"> Les derniers aides éducateurs ont été recensés sur l'année scolaire 2006-2007.</t>
    </r>
  </si>
  <si>
    <r>
      <rPr>
        <b/>
        <sz val="8"/>
        <rFont val="Arial"/>
        <family val="2"/>
      </rPr>
      <t>1.</t>
    </r>
    <r>
      <rPr>
        <sz val="8"/>
        <rFont val="Arial"/>
        <family val="2"/>
      </rPr>
      <t xml:space="preserve"> Enseignants dans les établissements des premier et second degrés public et privé, y compris les stagiaires affectés directement en école ou établissement depuis la rentrée 2010.</t>
    </r>
  </si>
  <si>
    <t>7.2 – Répartition des effectifs des personnels de l'Éducation nationale, en janvier 2015</t>
  </si>
  <si>
    <r>
      <rPr>
        <b/>
        <sz val="8"/>
        <rFont val="Arial"/>
        <family val="2"/>
      </rPr>
      <t xml:space="preserve">3. </t>
    </r>
    <r>
      <rPr>
        <sz val="8"/>
        <rFont val="Arial"/>
        <family val="2"/>
      </rPr>
      <t>Corps créé en 2014 (décret du 27 juin 2014).</t>
    </r>
  </si>
  <si>
    <r>
      <rPr>
        <b/>
        <sz val="8"/>
        <rFont val="Arial"/>
        <family val="2"/>
      </rPr>
      <t>5.</t>
    </r>
    <r>
      <rPr>
        <sz val="8"/>
        <rFont val="Arial"/>
        <family val="2"/>
      </rPr>
      <t xml:space="preserve"> La part des enseignants a été recalculée sur le total, y compris les assistants d'éducation, calcul différent de l'édition 2011.</t>
    </r>
  </si>
  <si>
    <r>
      <rPr>
        <b/>
        <sz val="10"/>
        <rFont val="Arial"/>
        <family val="2"/>
      </rPr>
      <t>Note :</t>
    </r>
    <r>
      <rPr>
        <sz val="10"/>
        <rFont val="Arial"/>
        <family val="2"/>
      </rPr>
      <t xml:space="preserve"> Les admissibles contractuels du premier degré privé n'étaient pas recensés dans l'édition 2014 de l'</t>
    </r>
    <r>
      <rPr>
        <i/>
        <sz val="10"/>
        <rFont val="Arial"/>
        <family val="2"/>
      </rPr>
      <t>état de l'</t>
    </r>
    <r>
      <rPr>
        <i/>
        <sz val="10"/>
        <rFont val="Calibri"/>
        <family val="2"/>
      </rPr>
      <t>É</t>
    </r>
    <r>
      <rPr>
        <i/>
        <sz val="10"/>
        <rFont val="Arial"/>
        <family val="2"/>
      </rPr>
      <t>cole</t>
    </r>
    <r>
      <rPr>
        <sz val="10"/>
        <rFont val="Arial"/>
        <family val="2"/>
      </rPr>
      <t>. Ils sont été intégrés au titre de l'année 2013-2014.</t>
    </r>
  </si>
  <si>
    <r>
      <t xml:space="preserve">Personnels administratifs, techniques, d'encadrement, surveillance </t>
    </r>
    <r>
      <rPr>
        <b/>
        <vertAlign val="superscript"/>
        <sz val="8"/>
        <rFont val="Arial"/>
        <family val="2"/>
      </rPr>
      <t>2</t>
    </r>
  </si>
  <si>
    <r>
      <rPr>
        <b/>
        <sz val="8"/>
        <rFont val="Arial"/>
        <family val="2"/>
      </rPr>
      <t>Source :</t>
    </r>
    <r>
      <rPr>
        <sz val="8"/>
        <rFont val="Arial"/>
        <family val="2"/>
      </rPr>
      <t xml:space="preserve"> MENESR-DEPP, fichier de paye 2015</t>
    </r>
  </si>
  <si>
    <r>
      <rPr>
        <b/>
        <sz val="8"/>
        <rFont val="Arial"/>
        <family val="2"/>
      </rPr>
      <t>Champ :</t>
    </r>
    <r>
      <rPr>
        <sz val="8"/>
        <rFont val="Arial"/>
        <family val="2"/>
      </rPr>
      <t xml:space="preserve"> France métropolitaine + DOM y compris Mayotte à partir de 2011, public et privé sous contrat pour les enseignants, public pour les  personnels  administratifs, techniques ou d’encadrement. </t>
    </r>
  </si>
  <si>
    <r>
      <rPr>
        <b/>
        <sz val="8"/>
        <rFont val="Arial"/>
        <family val="2"/>
      </rPr>
      <t xml:space="preserve">Source : </t>
    </r>
    <r>
      <rPr>
        <sz val="8"/>
        <rFont val="Arial"/>
        <family val="2"/>
      </rPr>
      <t>MENESR-DEPP,  Fichiers de paye de janvier 1999 à janvier 2015.</t>
    </r>
  </si>
  <si>
    <r>
      <rPr>
        <b/>
        <sz val="8"/>
        <rFont val="Arial"/>
        <family val="2"/>
      </rPr>
      <t xml:space="preserve">Source : </t>
    </r>
    <r>
      <rPr>
        <sz val="8"/>
        <rFont val="Arial"/>
        <family val="2"/>
      </rPr>
      <t>MENESR-DEPP, fichier de paye 2015.</t>
    </r>
  </si>
  <si>
    <r>
      <rPr>
        <b/>
        <sz val="9"/>
        <rFont val="Arial"/>
        <family val="2"/>
      </rPr>
      <t>Champ :</t>
    </r>
    <r>
      <rPr>
        <sz val="9"/>
        <rFont val="Arial"/>
        <family val="2"/>
      </rPr>
      <t xml:space="preserve"> France métropolitaine + DOM y compris Mayotte à partir de 2011, public et privé sous contrat.</t>
    </r>
  </si>
  <si>
    <r>
      <rPr>
        <b/>
        <sz val="16"/>
        <rFont val="Akkurat"/>
      </rPr>
      <t>L'</t>
    </r>
    <r>
      <rPr>
        <b/>
        <sz val="18"/>
        <rFont val="Calibri"/>
        <family val="2"/>
      </rPr>
      <t>É</t>
    </r>
    <r>
      <rPr>
        <b/>
        <sz val="16"/>
        <rFont val="Akkurat"/>
      </rPr>
      <t>TAT DE L'</t>
    </r>
    <r>
      <rPr>
        <b/>
        <sz val="18"/>
        <rFont val="Calibri"/>
        <family val="2"/>
      </rPr>
      <t>É</t>
    </r>
    <r>
      <rPr>
        <b/>
        <sz val="16"/>
        <rFont val="Akkurat"/>
      </rPr>
      <t>COLE</t>
    </r>
    <r>
      <rPr>
        <b/>
        <sz val="16"/>
        <color rgb="FF333399"/>
        <rFont val="Akkurat"/>
      </rPr>
      <t xml:space="preserve"> </t>
    </r>
    <r>
      <rPr>
        <b/>
        <sz val="16"/>
        <color rgb="FFBCD631"/>
        <rFont val="Akkurat"/>
      </rPr>
      <t>2015</t>
    </r>
    <r>
      <rPr>
        <b/>
        <sz val="16"/>
        <color rgb="FF333399"/>
        <rFont val="Akkurat"/>
      </rPr>
      <t xml:space="preserve"> </t>
    </r>
    <r>
      <rPr>
        <b/>
        <sz val="11"/>
        <color rgb="FF333399"/>
        <rFont val="Akkurat"/>
      </rPr>
      <t xml:space="preserve">     </t>
    </r>
    <r>
      <rPr>
        <b/>
        <sz val="11"/>
        <color rgb="FF333399"/>
        <rFont val="Calibri"/>
        <family val="2"/>
      </rPr>
      <t xml:space="preserve">                                                                                                           </t>
    </r>
    <r>
      <rPr>
        <b/>
        <sz val="11"/>
        <rFont val="Calibri"/>
        <family val="2"/>
      </rPr>
      <t xml:space="preserve">Ce vingt-cinquième numéro de </t>
    </r>
    <r>
      <rPr>
        <b/>
        <i/>
        <sz val="11"/>
        <rFont val="Calibri"/>
        <family val="2"/>
      </rPr>
      <t>L’état de l’École</t>
    </r>
    <r>
      <rPr>
        <b/>
        <sz val="11"/>
        <rFont val="Calibri"/>
        <family val="2"/>
      </rPr>
      <t xml:space="preserve"> rassemble les indicateurs statistiques essentiels pour analyser le système éducatif français et apprécier les politiques mises en œuvre.                                                               Structuré autour des moyens affectés à l’École, des conditions                      de scolarisation et des résultats des élèves, il s’attache à décrire                les principales évolutions en cours et apporte l’éclairage des comparaisons internationales.                                                                                                                                                 Il souligne les efforts engagés ainsi que les progrès restant à accomplir, notamment en matière de lutte contre les inégalités liées à l’origine sociale des élèves.                                  </t>
    </r>
    <r>
      <rPr>
        <b/>
        <sz val="11"/>
        <color rgb="FF333399"/>
        <rFont val="Calibri"/>
        <family val="2"/>
      </rPr>
      <t xml:space="preserve">  www.education.gouv.fr/statistiques/etat-ecole                                           </t>
    </r>
  </si>
  <si>
    <r>
      <rPr>
        <b/>
        <sz val="8"/>
        <rFont val="Arial"/>
        <family val="2"/>
      </rPr>
      <t>2.</t>
    </r>
    <r>
      <rPr>
        <sz val="8"/>
        <rFont val="Arial"/>
        <family val="2"/>
      </rPr>
      <t xml:space="preserve"> Les personnels rémunérés sur les chapitres « Formations supérieures et recherche universitaire» et « Vie étudiante » comptabilisés dans la publication « État de l'Enseignement supérieur et de la Recherche en France » ne sont plus comptabilisés depuis 2007, ni à partir de 2010, les personnels exerçant en administration centrale et rémunérés au titre de l'enseignement supérieur.</t>
    </r>
  </si>
  <si>
    <r>
      <rPr>
        <b/>
        <sz val="9"/>
        <rFont val="MS Sans Serif"/>
        <family val="2"/>
      </rPr>
      <t>1.</t>
    </r>
    <r>
      <rPr>
        <sz val="9"/>
        <rFont val="MS Sans Serif"/>
        <family val="2"/>
      </rPr>
      <t>Non compris les personnels rémunérés sur le chapitre « Formations supérieures et recherche universitaire », et ceux exerçant en administration centrale et rémunérés au titre de l'Enseignement supérieur.</t>
    </r>
  </si>
  <si>
    <r>
      <t xml:space="preserve">dont aides-éducateurs et assistants d'éducation, accompagnants des élèves en situation de handicap </t>
    </r>
    <r>
      <rPr>
        <b/>
        <i/>
        <vertAlign val="superscript"/>
        <sz val="8"/>
        <rFont val="Arial"/>
        <family val="2"/>
      </rPr>
      <t>3</t>
    </r>
    <r>
      <rPr>
        <i/>
        <sz val="8"/>
        <rFont val="Arial"/>
        <family val="2"/>
      </rPr>
      <t xml:space="preserve">, assistants pédagogiques </t>
    </r>
    <r>
      <rPr>
        <b/>
        <i/>
        <vertAlign val="superscript"/>
        <sz val="8"/>
        <rFont val="Arial"/>
        <family val="2"/>
      </rPr>
      <t>4</t>
    </r>
  </si>
  <si>
    <r>
      <t>Part des enseignants</t>
    </r>
    <r>
      <rPr>
        <b/>
        <i/>
        <sz val="8"/>
        <rFont val="Arial"/>
        <family val="2"/>
      </rPr>
      <t xml:space="preserve"> </t>
    </r>
    <r>
      <rPr>
        <b/>
        <i/>
        <vertAlign val="superscript"/>
        <sz val="8"/>
        <rFont val="Arial"/>
        <family val="2"/>
      </rPr>
      <t>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</si>
</sst>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2" formatCode="0.0%"/>
    <numFmt numFmtId="175" formatCode="0.0"/>
    <numFmt numFmtId="179" formatCode="0.000"/>
    <numFmt numFmtId="180" formatCode="#,##0.0"/>
    <numFmt numFmtId="182" formatCode="0.0&quot; &quot;%"/>
  </numFmts>
  <fonts count="42" x14ac:knownFonts="1">
    <font>
      <sz val="10"/>
      <name val="Arial"/>
    </font>
    <font>
      <b/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MS Sans Serif"/>
      <family val="2"/>
    </font>
    <font>
      <sz val="9"/>
      <name val="MS Sans Serif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Arial"/>
      <family val="2"/>
    </font>
    <font>
      <sz val="7"/>
      <name val="MS Sans Serif"/>
      <family val="2"/>
    </font>
    <font>
      <b/>
      <sz val="10"/>
      <name val="Arial"/>
      <family val="2"/>
    </font>
    <font>
      <b/>
      <sz val="8"/>
      <color indexed="63"/>
      <name val="Arial"/>
      <family val="2"/>
    </font>
    <font>
      <sz val="8"/>
      <color indexed="63"/>
      <name val="Arial"/>
      <family val="2"/>
    </font>
    <font>
      <i/>
      <sz val="8"/>
      <color indexed="63"/>
      <name val="Arial"/>
      <family val="2"/>
    </font>
    <font>
      <sz val="10"/>
      <color indexed="63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b/>
      <sz val="8"/>
      <color indexed="9"/>
      <name val="Arial"/>
      <family val="2"/>
    </font>
    <font>
      <b/>
      <sz val="12"/>
      <name val="Arial"/>
      <family val="2"/>
    </font>
    <font>
      <b/>
      <vertAlign val="superscript"/>
      <sz val="8"/>
      <name val="Arial"/>
      <family val="2"/>
    </font>
    <font>
      <b/>
      <sz val="16"/>
      <name val="Akkurat"/>
    </font>
    <font>
      <b/>
      <sz val="18"/>
      <name val="Calibri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sz val="10"/>
      <name val="MS Sans Serif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Calibri"/>
      <family val="2"/>
    </font>
    <font>
      <i/>
      <sz val="10"/>
      <name val="Arial"/>
      <family val="2"/>
    </font>
    <font>
      <i/>
      <sz val="10"/>
      <name val="Calibri"/>
      <family val="2"/>
    </font>
    <font>
      <sz val="11"/>
      <color rgb="FF9C6500"/>
      <name val="Calibri"/>
      <family val="2"/>
      <scheme val="minor"/>
    </font>
    <font>
      <sz val="9"/>
      <color rgb="FFFF0000"/>
      <name val="Arial"/>
      <family val="2"/>
    </font>
    <font>
      <sz val="11"/>
      <color rgb="FF9C6500"/>
      <name val="Calibri"/>
      <family val="2"/>
    </font>
    <font>
      <b/>
      <sz val="11"/>
      <color rgb="FF333399"/>
      <name val="Calibri"/>
      <family val="2"/>
    </font>
    <font>
      <b/>
      <sz val="16"/>
      <color rgb="FF333399"/>
      <name val="Akkurat"/>
    </font>
    <font>
      <b/>
      <sz val="16"/>
      <color rgb="FFBCD631"/>
      <name val="Akkurat"/>
    </font>
    <font>
      <b/>
      <sz val="11"/>
      <color rgb="FF333399"/>
      <name val="Akkurat"/>
    </font>
    <font>
      <b/>
      <i/>
      <vertAlign val="superscript"/>
      <sz val="8"/>
      <name val="Arial"/>
      <family val="2"/>
    </font>
    <font>
      <i/>
      <sz val="8"/>
      <name val="MS Sans Serif"/>
      <family val="2"/>
    </font>
    <font>
      <b/>
      <i/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9C"/>
        <bgColor rgb="FFFFFFFF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6" fillId="0" borderId="0"/>
    <xf numFmtId="0" fontId="32" fillId="5" borderId="0" applyNumberFormat="0" applyBorder="0" applyAlignment="0" applyProtection="0"/>
  </cellStyleXfs>
  <cellXfs count="167">
    <xf numFmtId="0" fontId="0" fillId="0" borderId="0" xfId="0"/>
    <xf numFmtId="3" fontId="0" fillId="0" borderId="0" xfId="0" applyNumberFormat="1"/>
    <xf numFmtId="3" fontId="1" fillId="0" borderId="0" xfId="0" applyNumberFormat="1" applyFont="1"/>
    <xf numFmtId="3" fontId="0" fillId="0" borderId="0" xfId="0" applyNumberFormat="1" applyAlignment="1">
      <alignment horizontal="center"/>
    </xf>
    <xf numFmtId="0" fontId="6" fillId="0" borderId="0" xfId="0" applyFont="1"/>
    <xf numFmtId="0" fontId="7" fillId="0" borderId="0" xfId="0" applyFont="1"/>
    <xf numFmtId="3" fontId="7" fillId="0" borderId="0" xfId="0" applyNumberFormat="1" applyFont="1"/>
    <xf numFmtId="3" fontId="6" fillId="0" borderId="0" xfId="0" applyNumberFormat="1" applyFont="1"/>
    <xf numFmtId="0" fontId="8" fillId="0" borderId="0" xfId="0" applyFont="1"/>
    <xf numFmtId="0" fontId="9" fillId="0" borderId="0" xfId="0" applyFont="1"/>
    <xf numFmtId="3" fontId="9" fillId="0" borderId="0" xfId="0" applyNumberFormat="1" applyFont="1"/>
    <xf numFmtId="0" fontId="9" fillId="0" borderId="0" xfId="0" applyFont="1" applyAlignment="1">
      <alignment horizontal="center" wrapText="1"/>
    </xf>
    <xf numFmtId="3" fontId="8" fillId="0" borderId="0" xfId="0" applyNumberFormat="1" applyFont="1"/>
    <xf numFmtId="3" fontId="9" fillId="0" borderId="0" xfId="0" applyNumberFormat="1" applyFont="1" applyAlignment="1">
      <alignment horizontal="center" wrapText="1"/>
    </xf>
    <xf numFmtId="0" fontId="10" fillId="0" borderId="0" xfId="0" applyFont="1"/>
    <xf numFmtId="3" fontId="10" fillId="0" borderId="0" xfId="0" applyNumberFormat="1" applyFont="1"/>
    <xf numFmtId="3" fontId="4" fillId="0" borderId="0" xfId="0" applyNumberFormat="1" applyFont="1"/>
    <xf numFmtId="2" fontId="9" fillId="0" borderId="0" xfId="0" applyNumberFormat="1" applyFont="1"/>
    <xf numFmtId="3" fontId="11" fillId="0" borderId="0" xfId="0" applyNumberFormat="1" applyFont="1"/>
    <xf numFmtId="1" fontId="9" fillId="0" borderId="0" xfId="0" applyNumberFormat="1" applyFont="1"/>
    <xf numFmtId="0" fontId="13" fillId="0" borderId="1" xfId="0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"/>
    </xf>
    <xf numFmtId="0" fontId="14" fillId="0" borderId="3" xfId="0" applyFont="1" applyFill="1" applyBorder="1" applyAlignment="1">
      <alignment horizontal="left"/>
    </xf>
    <xf numFmtId="3" fontId="15" fillId="0" borderId="4" xfId="0" applyNumberFormat="1" applyFont="1" applyBorder="1"/>
    <xf numFmtId="3" fontId="15" fillId="0" borderId="0" xfId="0" applyNumberFormat="1" applyFont="1" applyBorder="1"/>
    <xf numFmtId="3" fontId="14" fillId="0" borderId="4" xfId="0" applyNumberFormat="1" applyFont="1" applyBorder="1"/>
    <xf numFmtId="3" fontId="14" fillId="0" borderId="0" xfId="0" applyNumberFormat="1" applyFont="1" applyBorder="1"/>
    <xf numFmtId="0" fontId="14" fillId="0" borderId="4" xfId="0" applyFont="1" applyFill="1" applyBorder="1" applyAlignment="1">
      <alignment horizontal="left"/>
    </xf>
    <xf numFmtId="0" fontId="14" fillId="0" borderId="1" xfId="0" applyFont="1" applyFill="1" applyBorder="1" applyAlignment="1">
      <alignment horizontal="left"/>
    </xf>
    <xf numFmtId="0" fontId="15" fillId="0" borderId="3" xfId="0" applyFont="1" applyBorder="1"/>
    <xf numFmtId="175" fontId="15" fillId="0" borderId="3" xfId="0" applyNumberFormat="1" applyFont="1" applyBorder="1"/>
    <xf numFmtId="0" fontId="15" fillId="0" borderId="5" xfId="0" applyFont="1" applyBorder="1"/>
    <xf numFmtId="175" fontId="15" fillId="0" borderId="5" xfId="0" applyNumberFormat="1" applyFont="1" applyBorder="1"/>
    <xf numFmtId="0" fontId="16" fillId="0" borderId="0" xfId="0" applyFont="1"/>
    <xf numFmtId="3" fontId="14" fillId="0" borderId="4" xfId="0" applyNumberFormat="1" applyFont="1" applyBorder="1" applyAlignment="1">
      <alignment horizontal="right"/>
    </xf>
    <xf numFmtId="3" fontId="14" fillId="0" borderId="0" xfId="0" applyNumberFormat="1" applyFont="1" applyBorder="1" applyAlignment="1">
      <alignment horizontal="right"/>
    </xf>
    <xf numFmtId="0" fontId="14" fillId="0" borderId="1" xfId="0" applyFont="1" applyBorder="1"/>
    <xf numFmtId="0" fontId="13" fillId="0" borderId="2" xfId="0" applyFont="1" applyBorder="1" applyAlignment="1">
      <alignment horizontal="center"/>
    </xf>
    <xf numFmtId="0" fontId="13" fillId="0" borderId="6" xfId="0" applyFont="1" applyFill="1" applyBorder="1" applyAlignment="1">
      <alignment horizontal="center"/>
    </xf>
    <xf numFmtId="0" fontId="13" fillId="0" borderId="3" xfId="0" applyFont="1" applyFill="1" applyBorder="1" applyAlignment="1">
      <alignment horizontal="center"/>
    </xf>
    <xf numFmtId="0" fontId="14" fillId="0" borderId="3" xfId="0" applyFont="1" applyBorder="1"/>
    <xf numFmtId="1" fontId="14" fillId="0" borderId="7" xfId="0" applyNumberFormat="1" applyFont="1" applyBorder="1"/>
    <xf numFmtId="1" fontId="14" fillId="0" borderId="8" xfId="0" applyNumberFormat="1" applyFont="1" applyBorder="1"/>
    <xf numFmtId="1" fontId="15" fillId="0" borderId="9" xfId="0" applyNumberFormat="1" applyFont="1" applyBorder="1"/>
    <xf numFmtId="1" fontId="15" fillId="0" borderId="8" xfId="0" applyNumberFormat="1" applyFont="1" applyBorder="1"/>
    <xf numFmtId="1" fontId="15" fillId="0" borderId="3" xfId="0" applyNumberFormat="1" applyFont="1" applyBorder="1"/>
    <xf numFmtId="0" fontId="14" fillId="0" borderId="4" xfId="0" applyFont="1" applyBorder="1"/>
    <xf numFmtId="1" fontId="14" fillId="0" borderId="10" xfId="0" applyNumberFormat="1" applyFont="1" applyBorder="1"/>
    <xf numFmtId="1" fontId="14" fillId="0" borderId="0" xfId="0" applyNumberFormat="1" applyFont="1" applyBorder="1"/>
    <xf numFmtId="1" fontId="15" fillId="0" borderId="11" xfId="0" applyNumberFormat="1" applyFont="1" applyBorder="1"/>
    <xf numFmtId="1" fontId="15" fillId="0" borderId="0" xfId="0" applyNumberFormat="1" applyFont="1" applyBorder="1"/>
    <xf numFmtId="0" fontId="14" fillId="0" borderId="5" xfId="0" applyFont="1" applyBorder="1"/>
    <xf numFmtId="1" fontId="14" fillId="0" borderId="12" xfId="0" applyNumberFormat="1" applyFont="1" applyBorder="1"/>
    <xf numFmtId="1" fontId="14" fillId="0" borderId="13" xfId="0" applyNumberFormat="1" applyFont="1" applyBorder="1"/>
    <xf numFmtId="1" fontId="14" fillId="0" borderId="14" xfId="0" applyNumberFormat="1" applyFont="1" applyBorder="1"/>
    <xf numFmtId="1" fontId="14" fillId="0" borderId="5" xfId="0" applyNumberFormat="1" applyFont="1" applyBorder="1"/>
    <xf numFmtId="0" fontId="6" fillId="0" borderId="0" xfId="0" quotePrefix="1" applyFont="1" applyAlignment="1">
      <alignment wrapText="1"/>
    </xf>
    <xf numFmtId="1" fontId="15" fillId="0" borderId="7" xfId="0" applyNumberFormat="1" applyFont="1" applyBorder="1"/>
    <xf numFmtId="1" fontId="15" fillId="0" borderId="10" xfId="0" applyNumberFormat="1" applyFont="1" applyBorder="1"/>
    <xf numFmtId="0" fontId="18" fillId="0" borderId="15" xfId="0" applyFont="1" applyBorder="1"/>
    <xf numFmtId="0" fontId="4" fillId="0" borderId="10" xfId="0" applyFont="1" applyBorder="1"/>
    <xf numFmtId="0" fontId="5" fillId="0" borderId="10" xfId="0" applyFont="1" applyBorder="1"/>
    <xf numFmtId="0" fontId="18" fillId="0" borderId="15" xfId="0" applyFont="1" applyBorder="1" applyAlignment="1">
      <alignment horizontal="center"/>
    </xf>
    <xf numFmtId="175" fontId="9" fillId="0" borderId="0" xfId="0" applyNumberFormat="1" applyFont="1"/>
    <xf numFmtId="3" fontId="19" fillId="0" borderId="16" xfId="0" applyNumberFormat="1" applyFont="1" applyFill="1" applyBorder="1" applyAlignment="1">
      <alignment horizontal="right" vertical="center"/>
    </xf>
    <xf numFmtId="3" fontId="7" fillId="0" borderId="0" xfId="0" applyNumberFormat="1" applyFont="1" applyFill="1"/>
    <xf numFmtId="0" fontId="7" fillId="0" borderId="0" xfId="0" applyFont="1" applyFill="1"/>
    <xf numFmtId="0" fontId="6" fillId="0" borderId="0" xfId="0" applyFont="1" applyFill="1"/>
    <xf numFmtId="3" fontId="6" fillId="0" borderId="0" xfId="0" applyNumberFormat="1" applyFont="1" applyFill="1"/>
    <xf numFmtId="0" fontId="5" fillId="0" borderId="10" xfId="0" applyFont="1" applyFill="1" applyBorder="1"/>
    <xf numFmtId="3" fontId="10" fillId="0" borderId="0" xfId="0" applyNumberFormat="1" applyFont="1" applyBorder="1"/>
    <xf numFmtId="4" fontId="9" fillId="0" borderId="0" xfId="0" applyNumberFormat="1" applyFont="1"/>
    <xf numFmtId="3" fontId="0" fillId="0" borderId="0" xfId="0" applyNumberFormat="1" applyBorder="1"/>
    <xf numFmtId="3" fontId="0" fillId="0" borderId="0" xfId="0" applyNumberFormat="1" applyBorder="1" applyAlignment="1">
      <alignment horizontal="center"/>
    </xf>
    <xf numFmtId="3" fontId="1" fillId="0" borderId="0" xfId="0" applyNumberFormat="1" applyFont="1" applyBorder="1"/>
    <xf numFmtId="180" fontId="9" fillId="0" borderId="0" xfId="0" applyNumberFormat="1" applyFont="1"/>
    <xf numFmtId="3" fontId="4" fillId="0" borderId="0" xfId="0" applyNumberFormat="1" applyFont="1" applyAlignment="1">
      <alignment horizontal="left" vertical="center"/>
    </xf>
    <xf numFmtId="3" fontId="11" fillId="0" borderId="0" xfId="0" applyNumberFormat="1" applyFont="1" applyAlignment="1">
      <alignment horizontal="left"/>
    </xf>
    <xf numFmtId="179" fontId="15" fillId="0" borderId="3" xfId="0" applyNumberFormat="1" applyFont="1" applyBorder="1"/>
    <xf numFmtId="1" fontId="15" fillId="0" borderId="10" xfId="0" applyNumberFormat="1" applyFont="1" applyFill="1" applyBorder="1"/>
    <xf numFmtId="0" fontId="20" fillId="0" borderId="0" xfId="0" applyFont="1"/>
    <xf numFmtId="3" fontId="3" fillId="0" borderId="0" xfId="0" applyNumberFormat="1" applyFont="1" applyAlignment="1">
      <alignment horizontal="left" vertical="center"/>
    </xf>
    <xf numFmtId="0" fontId="26" fillId="0" borderId="0" xfId="1"/>
    <xf numFmtId="3" fontId="3" fillId="0" borderId="1" xfId="0" applyNumberFormat="1" applyFont="1" applyBorder="1" applyAlignment="1">
      <alignment horizontal="right"/>
    </xf>
    <xf numFmtId="3" fontId="3" fillId="2" borderId="1" xfId="0" applyNumberFormat="1" applyFont="1" applyFill="1" applyBorder="1" applyAlignment="1">
      <alignment horizontal="right"/>
    </xf>
    <xf numFmtId="3" fontId="3" fillId="0" borderId="3" xfId="0" applyNumberFormat="1" applyFont="1" applyBorder="1" applyAlignment="1">
      <alignment horizontal="right"/>
    </xf>
    <xf numFmtId="3" fontId="27" fillId="0" borderId="1" xfId="0" applyNumberFormat="1" applyFont="1" applyBorder="1" applyAlignment="1">
      <alignment horizontal="center" vertical="center" wrapText="1"/>
    </xf>
    <xf numFmtId="3" fontId="27" fillId="0" borderId="1" xfId="0" applyNumberFormat="1" applyFont="1" applyBorder="1" applyAlignment="1">
      <alignment horizontal="right"/>
    </xf>
    <xf numFmtId="3" fontId="27" fillId="2" borderId="1" xfId="0" applyNumberFormat="1" applyFont="1" applyFill="1" applyBorder="1" applyAlignment="1">
      <alignment horizontal="right"/>
    </xf>
    <xf numFmtId="3" fontId="27" fillId="0" borderId="15" xfId="0" applyNumberFormat="1" applyFont="1" applyBorder="1" applyAlignment="1">
      <alignment horizontal="right"/>
    </xf>
    <xf numFmtId="3" fontId="27" fillId="2" borderId="15" xfId="0" applyNumberFormat="1" applyFont="1" applyFill="1" applyBorder="1" applyAlignment="1">
      <alignment horizontal="right"/>
    </xf>
    <xf numFmtId="3" fontId="3" fillId="0" borderId="1" xfId="0" applyNumberFormat="1" applyFont="1" applyFill="1" applyBorder="1" applyAlignment="1">
      <alignment horizontal="right"/>
    </xf>
    <xf numFmtId="3" fontId="4" fillId="0" borderId="1" xfId="0" applyNumberFormat="1" applyFont="1" applyBorder="1" applyAlignment="1">
      <alignment horizontal="right"/>
    </xf>
    <xf numFmtId="3" fontId="4" fillId="2" borderId="1" xfId="0" applyNumberFormat="1" applyFont="1" applyFill="1" applyBorder="1" applyAlignment="1">
      <alignment horizontal="right"/>
    </xf>
    <xf numFmtId="3" fontId="28" fillId="0" borderId="0" xfId="0" applyNumberFormat="1" applyFont="1"/>
    <xf numFmtId="3" fontId="3" fillId="0" borderId="0" xfId="0" applyNumberFormat="1" applyFont="1"/>
    <xf numFmtId="3" fontId="3" fillId="0" borderId="0" xfId="0" applyNumberFormat="1" applyFont="1" applyAlignment="1">
      <alignment horizontal="center"/>
    </xf>
    <xf numFmtId="3" fontId="17" fillId="0" borderId="0" xfId="0" applyNumberFormat="1" applyFont="1"/>
    <xf numFmtId="3" fontId="8" fillId="0" borderId="1" xfId="0" applyNumberFormat="1" applyFont="1" applyBorder="1" applyAlignment="1">
      <alignment horizontal="right"/>
    </xf>
    <xf numFmtId="3" fontId="4" fillId="0" borderId="4" xfId="0" applyNumberFormat="1" applyFont="1" applyBorder="1"/>
    <xf numFmtId="3" fontId="3" fillId="0" borderId="4" xfId="0" applyNumberFormat="1" applyFont="1" applyBorder="1"/>
    <xf numFmtId="3" fontId="3" fillId="0" borderId="4" xfId="0" applyNumberFormat="1" applyFont="1" applyFill="1" applyBorder="1"/>
    <xf numFmtId="3" fontId="4" fillId="0" borderId="1" xfId="0" applyNumberFormat="1" applyFont="1" applyBorder="1"/>
    <xf numFmtId="3" fontId="3" fillId="0" borderId="5" xfId="0" applyNumberFormat="1" applyFont="1" applyBorder="1"/>
    <xf numFmtId="175" fontId="3" fillId="0" borderId="5" xfId="0" applyNumberFormat="1" applyFont="1" applyBorder="1"/>
    <xf numFmtId="1" fontId="3" fillId="0" borderId="4" xfId="0" applyNumberFormat="1" applyFont="1" applyBorder="1" applyAlignment="1">
      <alignment horizontal="right"/>
    </xf>
    <xf numFmtId="1" fontId="3" fillId="0" borderId="5" xfId="0" applyNumberFormat="1" applyFont="1" applyBorder="1"/>
    <xf numFmtId="0" fontId="2" fillId="0" borderId="0" xfId="0" applyFont="1"/>
    <xf numFmtId="0" fontId="9" fillId="0" borderId="0" xfId="0" applyFont="1" applyAlignment="1">
      <alignment horizontal="right" wrapText="1"/>
    </xf>
    <xf numFmtId="1" fontId="0" fillId="0" borderId="0" xfId="0" applyNumberFormat="1"/>
    <xf numFmtId="3" fontId="2" fillId="0" borderId="0" xfId="0" applyNumberFormat="1" applyFont="1" applyAlignment="1">
      <alignment horizontal="center"/>
    </xf>
    <xf numFmtId="3" fontId="12" fillId="0" borderId="0" xfId="0" applyNumberFormat="1" applyFont="1"/>
    <xf numFmtId="3" fontId="2" fillId="0" borderId="0" xfId="0" applyNumberFormat="1" applyFont="1"/>
    <xf numFmtId="180" fontId="0" fillId="0" borderId="0" xfId="0" applyNumberFormat="1" applyBorder="1"/>
    <xf numFmtId="1" fontId="3" fillId="0" borderId="4" xfId="0" applyNumberFormat="1" applyFont="1" applyBorder="1"/>
    <xf numFmtId="3" fontId="33" fillId="3" borderId="0" xfId="0" applyNumberFormat="1" applyFont="1" applyFill="1"/>
    <xf numFmtId="175" fontId="33" fillId="3" borderId="0" xfId="0" applyNumberFormat="1" applyFont="1" applyFill="1"/>
    <xf numFmtId="1" fontId="33" fillId="3" borderId="0" xfId="0" applyNumberFormat="1" applyFont="1" applyFill="1"/>
    <xf numFmtId="3" fontId="3" fillId="0" borderId="0" xfId="0" applyNumberFormat="1" applyFont="1" applyAlignment="1">
      <alignment horizontal="left" vertical="center" wrapText="1"/>
    </xf>
    <xf numFmtId="3" fontId="20" fillId="0" borderId="0" xfId="0" quotePrefix="1" applyNumberFormat="1" applyFont="1" applyAlignment="1">
      <alignment horizontal="left" wrapText="1"/>
    </xf>
    <xf numFmtId="3" fontId="3" fillId="0" borderId="0" xfId="0" applyNumberFormat="1" applyFont="1" applyBorder="1" applyAlignment="1">
      <alignment horizontal="left" vertical="center" wrapText="1"/>
    </xf>
    <xf numFmtId="3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/>
    <xf numFmtId="3" fontId="3" fillId="0" borderId="15" xfId="0" applyNumberFormat="1" applyFon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3" fontId="3" fillId="0" borderId="7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2" fontId="4" fillId="0" borderId="3" xfId="0" applyNumberFormat="1" applyFont="1" applyBorder="1" applyAlignment="1">
      <alignment horizontal="center" vertical="center" wrapText="1"/>
    </xf>
    <xf numFmtId="2" fontId="1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0" fontId="20" fillId="0" borderId="0" xfId="0" applyFont="1" applyAlignment="1">
      <alignment horizontal="left" wrapText="1"/>
    </xf>
    <xf numFmtId="0" fontId="20" fillId="0" borderId="0" xfId="0" quotePrefix="1" applyFont="1" applyAlignment="1">
      <alignment horizontal="left" wrapText="1"/>
    </xf>
    <xf numFmtId="3" fontId="3" fillId="0" borderId="0" xfId="0" applyNumberFormat="1" applyFont="1" applyAlignment="1">
      <alignment horizontal="left"/>
    </xf>
    <xf numFmtId="0" fontId="9" fillId="0" borderId="0" xfId="0" applyFont="1"/>
    <xf numFmtId="0" fontId="2" fillId="4" borderId="0" xfId="0" applyFont="1" applyFill="1"/>
    <xf numFmtId="0" fontId="4" fillId="4" borderId="1" xfId="0" applyFont="1" applyFill="1" applyBorder="1" applyAlignment="1">
      <alignment horizontal="center"/>
    </xf>
    <xf numFmtId="0" fontId="3" fillId="4" borderId="3" xfId="0" applyFont="1" applyFill="1" applyBorder="1"/>
    <xf numFmtId="3" fontId="3" fillId="4" borderId="4" xfId="0" applyNumberFormat="1" applyFont="1" applyFill="1" applyBorder="1"/>
    <xf numFmtId="179" fontId="17" fillId="4" borderId="3" xfId="0" applyNumberFormat="1" applyFont="1" applyFill="1" applyBorder="1"/>
    <xf numFmtId="175" fontId="3" fillId="4" borderId="5" xfId="0" applyNumberFormat="1" applyFont="1" applyFill="1" applyBorder="1"/>
    <xf numFmtId="3" fontId="2" fillId="4" borderId="0" xfId="0" applyNumberFormat="1" applyFont="1" applyFill="1"/>
    <xf numFmtId="0" fontId="4" fillId="4" borderId="15" xfId="0" applyFont="1" applyFill="1" applyBorder="1" applyAlignment="1">
      <alignment horizontal="center"/>
    </xf>
    <xf numFmtId="1" fontId="17" fillId="4" borderId="7" xfId="0" applyNumberFormat="1" applyFont="1" applyFill="1" applyBorder="1"/>
    <xf numFmtId="1" fontId="3" fillId="4" borderId="4" xfId="0" applyNumberFormat="1" applyFont="1" applyFill="1" applyBorder="1"/>
    <xf numFmtId="1" fontId="17" fillId="4" borderId="10" xfId="0" applyNumberFormat="1" applyFont="1" applyFill="1" applyBorder="1"/>
    <xf numFmtId="1" fontId="3" fillId="4" borderId="12" xfId="0" applyNumberFormat="1" applyFont="1" applyFill="1" applyBorder="1"/>
    <xf numFmtId="0" fontId="4" fillId="0" borderId="1" xfId="0" applyFont="1" applyFill="1" applyBorder="1" applyAlignment="1">
      <alignment horizontal="center"/>
    </xf>
    <xf numFmtId="0" fontId="3" fillId="0" borderId="3" xfId="0" applyFont="1" applyBorder="1"/>
    <xf numFmtId="179" fontId="17" fillId="0" borderId="3" xfId="0" applyNumberFormat="1" applyFont="1" applyBorder="1"/>
    <xf numFmtId="1" fontId="17" fillId="0" borderId="3" xfId="0" applyNumberFormat="1" applyFont="1" applyBorder="1"/>
    <xf numFmtId="1" fontId="17" fillId="0" borderId="4" xfId="0" applyNumberFormat="1" applyFont="1" applyFill="1" applyBorder="1"/>
    <xf numFmtId="0" fontId="34" fillId="0" borderId="0" xfId="2" applyFont="1" applyFill="1" applyBorder="1" applyAlignment="1">
      <alignment horizontal="center"/>
    </xf>
    <xf numFmtId="0" fontId="35" fillId="0" borderId="0" xfId="2" applyFont="1" applyFill="1" applyBorder="1" applyAlignment="1">
      <alignment horizontal="left" vertical="center" wrapText="1" indent="2"/>
    </xf>
    <xf numFmtId="0" fontId="26" fillId="0" borderId="0" xfId="1" applyFont="1" applyFill="1" applyBorder="1"/>
    <xf numFmtId="0" fontId="35" fillId="0" borderId="0" xfId="2" applyFont="1" applyFill="1" applyBorder="1" applyAlignment="1">
      <alignment vertical="center" wrapText="1"/>
    </xf>
    <xf numFmtId="0" fontId="17" fillId="0" borderId="3" xfId="0" applyFont="1" applyBorder="1" applyAlignment="1">
      <alignment horizontal="center" vertical="center" wrapText="1"/>
    </xf>
    <xf numFmtId="0" fontId="30" fillId="0" borderId="17" xfId="0" applyFont="1" applyBorder="1" applyAlignment="1">
      <alignment horizontal="center" vertical="center" wrapText="1"/>
    </xf>
    <xf numFmtId="3" fontId="17" fillId="0" borderId="1" xfId="0" applyNumberFormat="1" applyFont="1" applyBorder="1" applyAlignment="1">
      <alignment horizontal="right"/>
    </xf>
    <xf numFmtId="3" fontId="17" fillId="2" borderId="1" xfId="0" applyNumberFormat="1" applyFont="1" applyFill="1" applyBorder="1" applyAlignment="1">
      <alignment horizontal="right"/>
    </xf>
    <xf numFmtId="3" fontId="17" fillId="0" borderId="1" xfId="0" applyNumberFormat="1" applyFont="1" applyBorder="1" applyAlignment="1"/>
    <xf numFmtId="3" fontId="30" fillId="0" borderId="0" xfId="0" applyNumberFormat="1" applyFont="1"/>
    <xf numFmtId="172" fontId="40" fillId="0" borderId="1" xfId="0" quotePrefix="1" applyNumberFormat="1" applyFont="1" applyBorder="1" applyAlignment="1">
      <alignment horizontal="center" vertical="center" wrapText="1"/>
    </xf>
    <xf numFmtId="0" fontId="30" fillId="0" borderId="6" xfId="0" applyFont="1" applyBorder="1" applyAlignment="1">
      <alignment horizontal="center" vertical="center"/>
    </xf>
    <xf numFmtId="182" fontId="17" fillId="0" borderId="1" xfId="0" quotePrefix="1" applyNumberFormat="1" applyFont="1" applyBorder="1" applyAlignment="1">
      <alignment horizontal="right" vertical="center"/>
    </xf>
    <xf numFmtId="182" fontId="17" fillId="2" borderId="1" xfId="0" quotePrefix="1" applyNumberFormat="1" applyFont="1" applyFill="1" applyBorder="1" applyAlignment="1">
      <alignment horizontal="right" vertical="center"/>
    </xf>
    <xf numFmtId="182" fontId="17" fillId="4" borderId="1" xfId="0" quotePrefix="1" applyNumberFormat="1" applyFont="1" applyFill="1" applyBorder="1" applyAlignment="1">
      <alignment horizontal="right" vertical="center"/>
    </xf>
    <xf numFmtId="0" fontId="12" fillId="0" borderId="1" xfId="0" applyFont="1" applyBorder="1" applyAlignment="1">
      <alignment horizontal="center" vertical="center"/>
    </xf>
  </cellXfs>
  <cellStyles count="3">
    <cellStyle name="Neutre 2" xfId="2"/>
    <cellStyle name="Normal" xfId="0" builtinId="0"/>
    <cellStyle name="Norma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190617914095829E-2"/>
          <c:y val="5.7803549781472667E-2"/>
          <c:w val="0.91428741496914989"/>
          <c:h val="0.85260235927672179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CCFF"/>
              </a:solidFill>
              <a:prstDash val="solid"/>
            </a:ln>
          </c:spPr>
          <c:marker>
            <c:symbol val="none"/>
          </c:marker>
          <c:cat>
            <c:strRef>
              <c:f>'Figure 7.3'!$B$21:$U$21</c:f>
              <c:strCache>
                <c:ptCount val="20"/>
                <c:pt idx="0">
                  <c:v>1995-96</c:v>
                </c:pt>
                <c:pt idx="1">
                  <c:v>1996-97</c:v>
                </c:pt>
                <c:pt idx="2">
                  <c:v>1997-98</c:v>
                </c:pt>
                <c:pt idx="3">
                  <c:v>1998-99</c:v>
                </c:pt>
                <c:pt idx="4">
                  <c:v>1999-00</c:v>
                </c:pt>
                <c:pt idx="5">
                  <c:v>2000-01</c:v>
                </c:pt>
                <c:pt idx="6">
                  <c:v>2001-02</c:v>
                </c:pt>
                <c:pt idx="7">
                  <c:v>2002-03</c:v>
                </c:pt>
                <c:pt idx="8">
                  <c:v>2003-04</c:v>
                </c:pt>
                <c:pt idx="9">
                  <c:v>2004-05</c:v>
                </c:pt>
                <c:pt idx="10">
                  <c:v>2005-06</c:v>
                </c:pt>
                <c:pt idx="11">
                  <c:v>2006-07</c:v>
                </c:pt>
                <c:pt idx="12">
                  <c:v>2007-08</c:v>
                </c:pt>
                <c:pt idx="13">
                  <c:v>2008-09</c:v>
                </c:pt>
                <c:pt idx="14">
                  <c:v>2009-10</c:v>
                </c:pt>
                <c:pt idx="15">
                  <c:v>2010-11</c:v>
                </c:pt>
                <c:pt idx="16">
                  <c:v>2011-12</c:v>
                </c:pt>
                <c:pt idx="17">
                  <c:v>2012-13</c:v>
                </c:pt>
                <c:pt idx="18">
                  <c:v>2013-14</c:v>
                </c:pt>
                <c:pt idx="19">
                  <c:v>2014-2015</c:v>
                </c:pt>
              </c:strCache>
            </c:strRef>
          </c:cat>
          <c:val>
            <c:numRef>
              <c:f>'Figure 7.3'!$B$22:$U$22</c:f>
              <c:numCache>
                <c:formatCode>0</c:formatCode>
                <c:ptCount val="20"/>
                <c:pt idx="0">
                  <c:v>100</c:v>
                </c:pt>
                <c:pt idx="1">
                  <c:v>99.305555555555557</c:v>
                </c:pt>
                <c:pt idx="2">
                  <c:v>98.255023640661932</c:v>
                </c:pt>
                <c:pt idx="3">
                  <c:v>97.616725768321515</c:v>
                </c:pt>
                <c:pt idx="4">
                  <c:v>97.101063829787236</c:v>
                </c:pt>
                <c:pt idx="5">
                  <c:v>96.808510638297875</c:v>
                </c:pt>
                <c:pt idx="6">
                  <c:v>96.557328605200951</c:v>
                </c:pt>
                <c:pt idx="7">
                  <c:v>96.471631205673759</c:v>
                </c:pt>
                <c:pt idx="8">
                  <c:v>96.808510638297875</c:v>
                </c:pt>
                <c:pt idx="9">
                  <c:v>97.296099290780148</c:v>
                </c:pt>
                <c:pt idx="10">
                  <c:v>97.901891252955082</c:v>
                </c:pt>
                <c:pt idx="11">
                  <c:v>98.167848699763596</c:v>
                </c:pt>
                <c:pt idx="12">
                  <c:v>98.182624113475171</c:v>
                </c:pt>
                <c:pt idx="13">
                  <c:v>98.167848699763596</c:v>
                </c:pt>
                <c:pt idx="14">
                  <c:v>98.21217494089835</c:v>
                </c:pt>
                <c:pt idx="15">
                  <c:v>98.463356973995275</c:v>
                </c:pt>
                <c:pt idx="16">
                  <c:v>98.847999999999999</c:v>
                </c:pt>
                <c:pt idx="17">
                  <c:v>98.950999999999993</c:v>
                </c:pt>
                <c:pt idx="18">
                  <c:v>99.527000000000001</c:v>
                </c:pt>
                <c:pt idx="19">
                  <c:v>99.527186761229316</c:v>
                </c:pt>
              </c:numCache>
            </c:numRef>
          </c:val>
          <c:smooth val="0"/>
        </c:ser>
        <c:ser>
          <c:idx val="1"/>
          <c:order val="1"/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strRef>
              <c:f>'Figure 7.3'!$B$21:$U$21</c:f>
              <c:strCache>
                <c:ptCount val="20"/>
                <c:pt idx="0">
                  <c:v>1995-96</c:v>
                </c:pt>
                <c:pt idx="1">
                  <c:v>1996-97</c:v>
                </c:pt>
                <c:pt idx="2">
                  <c:v>1997-98</c:v>
                </c:pt>
                <c:pt idx="3">
                  <c:v>1998-99</c:v>
                </c:pt>
                <c:pt idx="4">
                  <c:v>1999-00</c:v>
                </c:pt>
                <c:pt idx="5">
                  <c:v>2000-01</c:v>
                </c:pt>
                <c:pt idx="6">
                  <c:v>2001-02</c:v>
                </c:pt>
                <c:pt idx="7">
                  <c:v>2002-03</c:v>
                </c:pt>
                <c:pt idx="8">
                  <c:v>2003-04</c:v>
                </c:pt>
                <c:pt idx="9">
                  <c:v>2004-05</c:v>
                </c:pt>
                <c:pt idx="10">
                  <c:v>2005-06</c:v>
                </c:pt>
                <c:pt idx="11">
                  <c:v>2006-07</c:v>
                </c:pt>
                <c:pt idx="12">
                  <c:v>2007-08</c:v>
                </c:pt>
                <c:pt idx="13">
                  <c:v>2008-09</c:v>
                </c:pt>
                <c:pt idx="14">
                  <c:v>2009-10</c:v>
                </c:pt>
                <c:pt idx="15">
                  <c:v>2010-11</c:v>
                </c:pt>
                <c:pt idx="16">
                  <c:v>2011-12</c:v>
                </c:pt>
                <c:pt idx="17">
                  <c:v>2012-13</c:v>
                </c:pt>
                <c:pt idx="18">
                  <c:v>2013-14</c:v>
                </c:pt>
                <c:pt idx="19">
                  <c:v>2014-2015</c:v>
                </c:pt>
              </c:strCache>
            </c:strRef>
          </c:cat>
          <c:val>
            <c:numRef>
              <c:f>'Figure 7.3'!$B$23:$U$23</c:f>
              <c:numCache>
                <c:formatCode>0</c:formatCode>
                <c:ptCount val="20"/>
                <c:pt idx="0">
                  <c:v>100</c:v>
                </c:pt>
                <c:pt idx="1">
                  <c:v>99.943346571072141</c:v>
                </c:pt>
                <c:pt idx="2">
                  <c:v>100.21433415476154</c:v>
                </c:pt>
                <c:pt idx="3">
                  <c:v>100.20624080777185</c:v>
                </c:pt>
                <c:pt idx="4">
                  <c:v>100.15963429234844</c:v>
                </c:pt>
                <c:pt idx="5">
                  <c:v>100.61202448097924</c:v>
                </c:pt>
                <c:pt idx="6">
                  <c:v>101.05604224168967</c:v>
                </c:pt>
                <c:pt idx="7">
                  <c:v>101.55085273178369</c:v>
                </c:pt>
                <c:pt idx="8">
                  <c:v>101.69150952084595</c:v>
                </c:pt>
                <c:pt idx="9">
                  <c:v>101.67336926035181</c:v>
                </c:pt>
                <c:pt idx="10">
                  <c:v>102.20920464725566</c:v>
                </c:pt>
                <c:pt idx="11">
                  <c:v>102.55163694919889</c:v>
                </c:pt>
                <c:pt idx="12">
                  <c:v>102.90718605488405</c:v>
                </c:pt>
                <c:pt idx="13">
                  <c:v>102.66801369729208</c:v>
                </c:pt>
                <c:pt idx="14">
                  <c:v>102.96076959357444</c:v>
                </c:pt>
                <c:pt idx="15">
                  <c:v>104.72372383267424</c:v>
                </c:pt>
                <c:pt idx="16">
                  <c:v>103.0548198672133</c:v>
                </c:pt>
                <c:pt idx="17">
                  <c:v>102.43358571552163</c:v>
                </c:pt>
                <c:pt idx="18">
                  <c:v>104.64223220091596</c:v>
                </c:pt>
                <c:pt idx="19">
                  <c:v>104.52418096723871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3333CC"/>
              </a:solidFill>
              <a:prstDash val="solid"/>
            </a:ln>
          </c:spPr>
          <c:marker>
            <c:symbol val="none"/>
          </c:marker>
          <c:cat>
            <c:strRef>
              <c:f>'Figure 7.3'!$B$21:$U$21</c:f>
              <c:strCache>
                <c:ptCount val="20"/>
                <c:pt idx="0">
                  <c:v>1995-96</c:v>
                </c:pt>
                <c:pt idx="1">
                  <c:v>1996-97</c:v>
                </c:pt>
                <c:pt idx="2">
                  <c:v>1997-98</c:v>
                </c:pt>
                <c:pt idx="3">
                  <c:v>1998-99</c:v>
                </c:pt>
                <c:pt idx="4">
                  <c:v>1999-00</c:v>
                </c:pt>
                <c:pt idx="5">
                  <c:v>2000-01</c:v>
                </c:pt>
                <c:pt idx="6">
                  <c:v>2001-02</c:v>
                </c:pt>
                <c:pt idx="7">
                  <c:v>2002-03</c:v>
                </c:pt>
                <c:pt idx="8">
                  <c:v>2003-04</c:v>
                </c:pt>
                <c:pt idx="9">
                  <c:v>2004-05</c:v>
                </c:pt>
                <c:pt idx="10">
                  <c:v>2005-06</c:v>
                </c:pt>
                <c:pt idx="11">
                  <c:v>2006-07</c:v>
                </c:pt>
                <c:pt idx="12">
                  <c:v>2007-08</c:v>
                </c:pt>
                <c:pt idx="13">
                  <c:v>2008-09</c:v>
                </c:pt>
                <c:pt idx="14">
                  <c:v>2009-10</c:v>
                </c:pt>
                <c:pt idx="15">
                  <c:v>2010-11</c:v>
                </c:pt>
                <c:pt idx="16">
                  <c:v>2011-12</c:v>
                </c:pt>
                <c:pt idx="17">
                  <c:v>2012-13</c:v>
                </c:pt>
                <c:pt idx="18">
                  <c:v>2013-14</c:v>
                </c:pt>
                <c:pt idx="19">
                  <c:v>2014-2015</c:v>
                </c:pt>
              </c:strCache>
            </c:strRef>
          </c:cat>
          <c:val>
            <c:numRef>
              <c:f>'Figure 7.3'!$B$24:$U$24</c:f>
              <c:numCache>
                <c:formatCode>0</c:formatCode>
                <c:ptCount val="20"/>
                <c:pt idx="0">
                  <c:v>100</c:v>
                </c:pt>
                <c:pt idx="1">
                  <c:v>99.716383049716384</c:v>
                </c:pt>
                <c:pt idx="2">
                  <c:v>99.432766099432769</c:v>
                </c:pt>
                <c:pt idx="3">
                  <c:v>98.932265598932261</c:v>
                </c:pt>
                <c:pt idx="4">
                  <c:v>98.498498498498492</c:v>
                </c:pt>
                <c:pt idx="5">
                  <c:v>97.714381047714383</c:v>
                </c:pt>
                <c:pt idx="6">
                  <c:v>97.447447447447445</c:v>
                </c:pt>
                <c:pt idx="7">
                  <c:v>97.397397397397398</c:v>
                </c:pt>
                <c:pt idx="8">
                  <c:v>97.113780447113783</c:v>
                </c:pt>
                <c:pt idx="9">
                  <c:v>96.429763096429767</c:v>
                </c:pt>
                <c:pt idx="10">
                  <c:v>95.528862195528859</c:v>
                </c:pt>
                <c:pt idx="11">
                  <c:v>94.511177844511181</c:v>
                </c:pt>
                <c:pt idx="12">
                  <c:v>93.727060393727058</c:v>
                </c:pt>
                <c:pt idx="13">
                  <c:v>93.25992659325992</c:v>
                </c:pt>
                <c:pt idx="14">
                  <c:v>93.243243243243242</c:v>
                </c:pt>
                <c:pt idx="15">
                  <c:v>93.593593593593596</c:v>
                </c:pt>
                <c:pt idx="16">
                  <c:v>94.661000000000001</c:v>
                </c:pt>
                <c:pt idx="17">
                  <c:v>94.927999999999997</c:v>
                </c:pt>
                <c:pt idx="18">
                  <c:v>95.879000000000005</c:v>
                </c:pt>
                <c:pt idx="19">
                  <c:v>95.879212545879213</c:v>
                </c:pt>
              </c:numCache>
            </c:numRef>
          </c:val>
          <c:smooth val="0"/>
        </c:ser>
        <c:ser>
          <c:idx val="3"/>
          <c:order val="3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'Figure 7.3'!$B$21:$U$21</c:f>
              <c:strCache>
                <c:ptCount val="20"/>
                <c:pt idx="0">
                  <c:v>1995-96</c:v>
                </c:pt>
                <c:pt idx="1">
                  <c:v>1996-97</c:v>
                </c:pt>
                <c:pt idx="2">
                  <c:v>1997-98</c:v>
                </c:pt>
                <c:pt idx="3">
                  <c:v>1998-99</c:v>
                </c:pt>
                <c:pt idx="4">
                  <c:v>1999-00</c:v>
                </c:pt>
                <c:pt idx="5">
                  <c:v>2000-01</c:v>
                </c:pt>
                <c:pt idx="6">
                  <c:v>2001-02</c:v>
                </c:pt>
                <c:pt idx="7">
                  <c:v>2002-03</c:v>
                </c:pt>
                <c:pt idx="8">
                  <c:v>2003-04</c:v>
                </c:pt>
                <c:pt idx="9">
                  <c:v>2004-05</c:v>
                </c:pt>
                <c:pt idx="10">
                  <c:v>2005-06</c:v>
                </c:pt>
                <c:pt idx="11">
                  <c:v>2006-07</c:v>
                </c:pt>
                <c:pt idx="12">
                  <c:v>2007-08</c:v>
                </c:pt>
                <c:pt idx="13">
                  <c:v>2008-09</c:v>
                </c:pt>
                <c:pt idx="14">
                  <c:v>2009-10</c:v>
                </c:pt>
                <c:pt idx="15">
                  <c:v>2010-11</c:v>
                </c:pt>
                <c:pt idx="16">
                  <c:v>2011-12</c:v>
                </c:pt>
                <c:pt idx="17">
                  <c:v>2012-13</c:v>
                </c:pt>
                <c:pt idx="18">
                  <c:v>2013-14</c:v>
                </c:pt>
                <c:pt idx="19">
                  <c:v>2014-2015</c:v>
                </c:pt>
              </c:strCache>
            </c:strRef>
          </c:cat>
          <c:val>
            <c:numRef>
              <c:f>'Figure 7.3'!$B$25:$U$25</c:f>
              <c:numCache>
                <c:formatCode>0</c:formatCode>
                <c:ptCount val="20"/>
                <c:pt idx="0">
                  <c:v>100</c:v>
                </c:pt>
                <c:pt idx="1">
                  <c:v>101.10489915424955</c:v>
                </c:pt>
                <c:pt idx="2">
                  <c:v>103.07634590133183</c:v>
                </c:pt>
                <c:pt idx="3">
                  <c:v>103.51981437531094</c:v>
                </c:pt>
                <c:pt idx="4">
                  <c:v>105.05452113560553</c:v>
                </c:pt>
                <c:pt idx="5">
                  <c:v>105.93778799964115</c:v>
                </c:pt>
                <c:pt idx="6">
                  <c:v>107.2847087992301</c:v>
                </c:pt>
                <c:pt idx="7">
                  <c:v>108.12434244329721</c:v>
                </c:pt>
                <c:pt idx="8">
                  <c:v>107.99385057049416</c:v>
                </c:pt>
                <c:pt idx="9">
                  <c:v>106.68648511984863</c:v>
                </c:pt>
                <c:pt idx="10">
                  <c:v>105.57322632999764</c:v>
                </c:pt>
                <c:pt idx="11">
                  <c:v>104.28849306354138</c:v>
                </c:pt>
                <c:pt idx="12">
                  <c:v>102.20959441494784</c:v>
                </c:pt>
                <c:pt idx="13">
                  <c:v>99.78163000660615</c:v>
                </c:pt>
                <c:pt idx="14">
                  <c:v>98.680197042727926</c:v>
                </c:pt>
                <c:pt idx="15">
                  <c:v>98.694469591315766</c:v>
                </c:pt>
                <c:pt idx="16">
                  <c:v>97.946791938864564</c:v>
                </c:pt>
                <c:pt idx="17">
                  <c:v>96.760961925808743</c:v>
                </c:pt>
                <c:pt idx="18">
                  <c:v>98.037780622854299</c:v>
                </c:pt>
                <c:pt idx="19">
                  <c:v>97.957660912182277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153152"/>
        <c:axId val="93154688"/>
      </c:lineChart>
      <c:catAx>
        <c:axId val="93153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9315468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93154688"/>
        <c:scaling>
          <c:orientation val="minMax"/>
          <c:min val="90"/>
        </c:scaling>
        <c:delete val="0"/>
        <c:axPos val="l"/>
        <c:majorGridlines>
          <c:spPr>
            <a:ln w="12700">
              <a:solidFill>
                <a:srgbClr val="C0C0C0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93153152"/>
        <c:crosses val="autoZero"/>
        <c:crossBetween val="between"/>
        <c:majorUnit val="2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E3E3E3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9525</xdr:rowOff>
    </xdr:from>
    <xdr:to>
      <xdr:col>1</xdr:col>
      <xdr:colOff>0</xdr:colOff>
      <xdr:row>8</xdr:row>
      <xdr:rowOff>114300</xdr:rowOff>
    </xdr:to>
    <xdr:pic>
      <xdr:nvPicPr>
        <xdr:cNvPr id="35925" name="Ima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9525"/>
          <a:ext cx="112395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142875</xdr:rowOff>
    </xdr:from>
    <xdr:to>
      <xdr:col>0</xdr:col>
      <xdr:colOff>1123950</xdr:colOff>
      <xdr:row>15</xdr:row>
      <xdr:rowOff>321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438275"/>
          <a:ext cx="1123950" cy="105759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228600</xdr:colOff>
      <xdr:row>26</xdr:row>
      <xdr:rowOff>38100</xdr:rowOff>
    </xdr:from>
    <xdr:to>
      <xdr:col>11</xdr:col>
      <xdr:colOff>47625</xdr:colOff>
      <xdr:row>46</xdr:row>
      <xdr:rowOff>95250</xdr:rowOff>
    </xdr:to>
    <xdr:graphicFrame macro="">
      <xdr:nvGraphicFramePr>
        <xdr:cNvPr id="108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0.44883</cdr:x>
      <cdr:y>0.48459</cdr:y>
    </cdr:from>
    <cdr:to>
      <cdr:x>0.71516</cdr:x>
      <cdr:y>0.57126</cdr:y>
    </cdr:to>
    <cdr:sp macro="" textlink="">
      <cdr:nvSpPr>
        <cdr:cNvPr id="921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244428" y="1597042"/>
          <a:ext cx="1331817" cy="28563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22860" anchor="ctr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Élèves du 1</a:t>
          </a:r>
          <a:r>
            <a:rPr lang="fr-FR" sz="900" b="0" i="0" u="none" strike="noStrike" baseline="30000">
              <a:solidFill>
                <a:srgbClr val="000000"/>
              </a:solidFill>
              <a:latin typeface="Arial"/>
              <a:cs typeface="Arial"/>
            </a:rPr>
            <a:t>er</a:t>
          </a:r>
          <a:r>
            <a:rPr lang="fr-FR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degré</a:t>
          </a:r>
        </a:p>
      </cdr:txBody>
    </cdr:sp>
  </cdr:relSizeAnchor>
  <cdr:relSizeAnchor xmlns:cdr="http://schemas.openxmlformats.org/drawingml/2006/chartDrawing">
    <cdr:from>
      <cdr:x>0.27419</cdr:x>
      <cdr:y>0.33366</cdr:y>
    </cdr:from>
    <cdr:to>
      <cdr:x>0.57524</cdr:x>
      <cdr:y>0.39306</cdr:y>
    </cdr:to>
    <cdr:sp macro="" textlink="">
      <cdr:nvSpPr>
        <cdr:cNvPr id="922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71121" y="1099627"/>
          <a:ext cx="1505429" cy="19577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22860" anchor="ctr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Enseignants  du 1</a:t>
          </a:r>
          <a:r>
            <a:rPr lang="fr-FR" sz="900" b="0" i="0" u="none" strike="noStrike" baseline="30000">
              <a:solidFill>
                <a:srgbClr val="000000"/>
              </a:solidFill>
              <a:latin typeface="Arial"/>
              <a:cs typeface="Arial"/>
            </a:rPr>
            <a:t>er </a:t>
          </a:r>
          <a:r>
            <a:rPr lang="fr-FR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degré</a:t>
          </a:r>
        </a:p>
      </cdr:txBody>
    </cdr:sp>
  </cdr:relSizeAnchor>
  <cdr:relSizeAnchor xmlns:cdr="http://schemas.openxmlformats.org/drawingml/2006/chartDrawing">
    <cdr:from>
      <cdr:x>0.62704</cdr:x>
      <cdr:y>0.64276</cdr:y>
    </cdr:from>
    <cdr:to>
      <cdr:x>0.84065</cdr:x>
      <cdr:y>0.73121</cdr:y>
    </cdr:to>
    <cdr:sp macro="" textlink="">
      <cdr:nvSpPr>
        <cdr:cNvPr id="9221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35592" y="2118311"/>
          <a:ext cx="1068183" cy="29151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22860" anchor="ctr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Élèves du 2</a:t>
          </a:r>
          <a:r>
            <a:rPr lang="fr-FR" sz="900" b="0" i="0" u="none" strike="noStrike" baseline="30000">
              <a:solidFill>
                <a:srgbClr val="000000"/>
              </a:solidFill>
              <a:latin typeface="Arial"/>
              <a:cs typeface="Arial"/>
            </a:rPr>
            <a:t>nd</a:t>
          </a:r>
          <a:r>
            <a:rPr lang="fr-FR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degré</a:t>
          </a:r>
        </a:p>
      </cdr:txBody>
    </cdr:sp>
  </cdr:relSizeAnchor>
  <cdr:relSizeAnchor xmlns:cdr="http://schemas.openxmlformats.org/drawingml/2006/chartDrawing">
    <cdr:from>
      <cdr:x>0.04883</cdr:x>
      <cdr:y>0.15236</cdr:y>
    </cdr:from>
    <cdr:to>
      <cdr:x>0.33895</cdr:x>
      <cdr:y>0.20505</cdr:y>
    </cdr:to>
    <cdr:sp macro="" textlink="">
      <cdr:nvSpPr>
        <cdr:cNvPr id="9222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4195" y="502125"/>
          <a:ext cx="1450781" cy="17364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22860" anchor="ctr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Enseignants du 2</a:t>
          </a:r>
          <a:r>
            <a:rPr lang="fr-FR" sz="900" b="0" i="0" u="none" strike="noStrike" baseline="30000">
              <a:solidFill>
                <a:srgbClr val="000000"/>
              </a:solidFill>
              <a:latin typeface="Arial"/>
              <a:cs typeface="Arial"/>
            </a:rPr>
            <a:t>nd</a:t>
          </a:r>
          <a:r>
            <a:rPr lang="fr-FR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degré</a:t>
          </a:r>
        </a:p>
      </cdr:txBody>
    </cdr:sp>
  </cdr:relSizeAnchor>
</c:userShape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ducation.gouv.fr/statistiques/etat-ecole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7"/>
  <sheetViews>
    <sheetView tabSelected="1" workbookViewId="0">
      <selection activeCell="A25" sqref="A25"/>
    </sheetView>
  </sheetViews>
  <sheetFormatPr baseColWidth="10" defaultRowHeight="12.75" x14ac:dyDescent="0.2"/>
  <cols>
    <col min="1" max="1" width="17" style="153" customWidth="1"/>
    <col min="2" max="5" width="11.42578125" style="153"/>
    <col min="6" max="6" width="21.5703125" style="153" customWidth="1"/>
    <col min="7" max="256" width="11.42578125" style="153"/>
    <col min="257" max="16384" width="11.42578125" style="82"/>
  </cols>
  <sheetData>
    <row r="1" spans="1:6" ht="12.75" customHeight="1" x14ac:dyDescent="0.2">
      <c r="A1" s="151"/>
      <c r="B1" s="152" t="s">
        <v>69</v>
      </c>
      <c r="C1" s="152"/>
      <c r="D1" s="152"/>
      <c r="E1" s="152"/>
      <c r="F1" s="152"/>
    </row>
    <row r="2" spans="1:6" ht="12.75" customHeight="1" x14ac:dyDescent="0.2">
      <c r="A2" s="151"/>
      <c r="B2" s="152"/>
      <c r="C2" s="152"/>
      <c r="D2" s="152"/>
      <c r="E2" s="152"/>
      <c r="F2" s="152"/>
    </row>
    <row r="3" spans="1:6" ht="12.75" customHeight="1" x14ac:dyDescent="0.2">
      <c r="A3" s="151"/>
      <c r="B3" s="152"/>
      <c r="C3" s="152"/>
      <c r="D3" s="152"/>
      <c r="E3" s="152"/>
      <c r="F3" s="152"/>
    </row>
    <row r="4" spans="1:6" ht="12.75" customHeight="1" x14ac:dyDescent="0.2">
      <c r="A4" s="151"/>
      <c r="B4" s="152"/>
      <c r="C4" s="152"/>
      <c r="D4" s="152"/>
      <c r="E4" s="152"/>
      <c r="F4" s="152"/>
    </row>
    <row r="5" spans="1:6" ht="12.75" customHeight="1" x14ac:dyDescent="0.2">
      <c r="A5" s="151"/>
      <c r="B5" s="152"/>
      <c r="C5" s="152"/>
      <c r="D5" s="152"/>
      <c r="E5" s="152"/>
      <c r="F5" s="152"/>
    </row>
    <row r="6" spans="1:6" ht="12.75" customHeight="1" x14ac:dyDescent="0.2">
      <c r="A6" s="151"/>
      <c r="B6" s="152"/>
      <c r="C6" s="152"/>
      <c r="D6" s="152"/>
      <c r="E6" s="152"/>
      <c r="F6" s="152"/>
    </row>
    <row r="7" spans="1:6" ht="12.75" customHeight="1" x14ac:dyDescent="0.2">
      <c r="A7" s="151"/>
      <c r="B7" s="152"/>
      <c r="C7" s="152"/>
      <c r="D7" s="152"/>
      <c r="E7" s="152"/>
      <c r="F7" s="152"/>
    </row>
    <row r="8" spans="1:6" ht="12.75" customHeight="1" x14ac:dyDescent="0.2">
      <c r="A8" s="151"/>
      <c r="B8" s="152"/>
      <c r="C8" s="152"/>
      <c r="D8" s="152"/>
      <c r="E8" s="152"/>
      <c r="F8" s="152"/>
    </row>
    <row r="9" spans="1:6" ht="12.75" customHeight="1" x14ac:dyDescent="0.2">
      <c r="A9" s="151"/>
      <c r="B9" s="152"/>
      <c r="C9" s="152"/>
      <c r="D9" s="152"/>
      <c r="E9" s="152"/>
      <c r="F9" s="152"/>
    </row>
    <row r="10" spans="1:6" ht="12.75" customHeight="1" x14ac:dyDescent="0.2">
      <c r="A10" s="151"/>
      <c r="B10" s="152"/>
      <c r="C10" s="152"/>
      <c r="D10" s="152"/>
      <c r="E10" s="152"/>
      <c r="F10" s="152"/>
    </row>
    <row r="11" spans="1:6" ht="12.75" customHeight="1" x14ac:dyDescent="0.2">
      <c r="A11" s="151"/>
      <c r="B11" s="152"/>
      <c r="C11" s="152"/>
      <c r="D11" s="152"/>
      <c r="E11" s="152"/>
      <c r="F11" s="152"/>
    </row>
    <row r="12" spans="1:6" ht="12.75" customHeight="1" x14ac:dyDescent="0.2">
      <c r="A12" s="151"/>
      <c r="B12" s="152"/>
      <c r="C12" s="152"/>
      <c r="D12" s="152"/>
      <c r="E12" s="152"/>
      <c r="F12" s="152"/>
    </row>
    <row r="13" spans="1:6" ht="12.75" customHeight="1" x14ac:dyDescent="0.2">
      <c r="A13" s="151"/>
      <c r="B13" s="152"/>
      <c r="C13" s="152"/>
      <c r="D13" s="152"/>
      <c r="E13" s="152"/>
      <c r="F13" s="152"/>
    </row>
    <row r="14" spans="1:6" ht="15.75" customHeight="1" x14ac:dyDescent="0.2">
      <c r="A14" s="151"/>
      <c r="B14" s="152"/>
      <c r="C14" s="152"/>
      <c r="D14" s="152"/>
      <c r="E14" s="152"/>
      <c r="F14" s="152"/>
    </row>
    <row r="15" spans="1:6" ht="15" customHeight="1" x14ac:dyDescent="0.2">
      <c r="A15" s="151"/>
      <c r="B15" s="152"/>
      <c r="C15" s="152"/>
      <c r="D15" s="152"/>
      <c r="E15" s="152"/>
      <c r="F15" s="152"/>
    </row>
    <row r="24" spans="3:7" ht="15" x14ac:dyDescent="0.2">
      <c r="C24" s="154"/>
      <c r="D24" s="154"/>
      <c r="E24" s="154"/>
      <c r="F24" s="154"/>
      <c r="G24" s="154"/>
    </row>
    <row r="25" spans="3:7" ht="15" x14ac:dyDescent="0.2">
      <c r="C25" s="154"/>
      <c r="D25" s="154"/>
      <c r="E25" s="154"/>
      <c r="F25" s="154"/>
      <c r="G25" s="154"/>
    </row>
    <row r="26" spans="3:7" ht="15" x14ac:dyDescent="0.2">
      <c r="C26" s="154"/>
      <c r="D26" s="154"/>
      <c r="E26" s="154"/>
      <c r="F26" s="154"/>
      <c r="G26" s="154"/>
    </row>
    <row r="27" spans="3:7" ht="15" x14ac:dyDescent="0.2">
      <c r="C27" s="154"/>
      <c r="D27" s="154"/>
      <c r="E27" s="154"/>
      <c r="F27" s="154"/>
      <c r="G27" s="154"/>
    </row>
    <row r="28" spans="3:7" ht="15" x14ac:dyDescent="0.2">
      <c r="C28" s="154"/>
      <c r="D28" s="154"/>
      <c r="E28" s="154"/>
      <c r="F28" s="154"/>
      <c r="G28" s="154"/>
    </row>
    <row r="29" spans="3:7" ht="15" x14ac:dyDescent="0.2">
      <c r="C29" s="154"/>
      <c r="D29" s="154"/>
      <c r="E29" s="154"/>
      <c r="F29" s="154"/>
      <c r="G29" s="154"/>
    </row>
    <row r="30" spans="3:7" ht="15" x14ac:dyDescent="0.2">
      <c r="C30" s="154"/>
      <c r="D30" s="154"/>
      <c r="E30" s="154"/>
      <c r="F30" s="154"/>
      <c r="G30" s="154"/>
    </row>
    <row r="31" spans="3:7" ht="15" x14ac:dyDescent="0.2">
      <c r="C31" s="154"/>
      <c r="D31" s="154"/>
      <c r="E31" s="154"/>
      <c r="F31" s="154"/>
      <c r="G31" s="154"/>
    </row>
    <row r="32" spans="3:7" ht="15" x14ac:dyDescent="0.2">
      <c r="C32" s="154"/>
      <c r="D32" s="154"/>
      <c r="E32" s="154"/>
      <c r="F32" s="154"/>
      <c r="G32" s="154"/>
    </row>
    <row r="33" spans="3:7" ht="15" x14ac:dyDescent="0.2">
      <c r="C33" s="154"/>
      <c r="D33" s="154"/>
      <c r="E33" s="154"/>
      <c r="F33" s="154"/>
      <c r="G33" s="154"/>
    </row>
    <row r="34" spans="3:7" ht="15" x14ac:dyDescent="0.2">
      <c r="C34" s="154"/>
      <c r="D34" s="154"/>
      <c r="E34" s="154"/>
      <c r="F34" s="154"/>
      <c r="G34" s="154"/>
    </row>
    <row r="35" spans="3:7" ht="15" x14ac:dyDescent="0.2">
      <c r="C35" s="154"/>
      <c r="D35" s="154"/>
      <c r="E35" s="154"/>
      <c r="F35" s="154"/>
      <c r="G35" s="154"/>
    </row>
    <row r="36" spans="3:7" ht="15" x14ac:dyDescent="0.2">
      <c r="C36" s="154"/>
      <c r="D36" s="154"/>
      <c r="E36" s="154"/>
      <c r="F36" s="154"/>
      <c r="G36" s="154"/>
    </row>
    <row r="37" spans="3:7" ht="15" x14ac:dyDescent="0.2">
      <c r="C37" s="154"/>
      <c r="D37" s="154"/>
      <c r="E37" s="154"/>
      <c r="F37" s="154"/>
      <c r="G37" s="154"/>
    </row>
  </sheetData>
  <mergeCells count="2">
    <mergeCell ref="A1:A15"/>
    <mergeCell ref="B1:F15"/>
  </mergeCells>
  <hyperlinks>
    <hyperlink ref="B15" r:id="rId1" display="www.education.gouv.fr/statistiques/etat-ecole"/>
  </hyperlinks>
  <pageMargins left="0.7" right="0.7" top="0.75" bottom="0.75" header="0.3" footer="0.3"/>
  <pageSetup paperSize="9" orientation="portrait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B6" sqref="A6:IV6"/>
    </sheetView>
  </sheetViews>
  <sheetFormatPr baseColWidth="10" defaultRowHeight="12.75" x14ac:dyDescent="0.2"/>
  <cols>
    <col min="1" max="1" width="12.7109375" style="1" customWidth="1"/>
    <col min="2" max="2" width="12.7109375" style="3" customWidth="1"/>
    <col min="3" max="3" width="10" style="3" customWidth="1"/>
    <col min="4" max="4" width="1.5703125" style="3" customWidth="1"/>
    <col min="5" max="5" width="11.7109375" style="3" customWidth="1"/>
    <col min="6" max="8" width="11.7109375" style="2" customWidth="1"/>
    <col min="9" max="9" width="11.7109375" style="1" customWidth="1"/>
    <col min="10" max="16384" width="11.42578125" style="1"/>
  </cols>
  <sheetData>
    <row r="1" spans="1:10" s="94" customFormat="1" ht="30" customHeight="1" x14ac:dyDescent="0.25">
      <c r="A1" s="119" t="s">
        <v>55</v>
      </c>
      <c r="B1" s="119"/>
      <c r="C1" s="119"/>
      <c r="D1" s="119"/>
      <c r="E1" s="119"/>
      <c r="F1" s="119"/>
      <c r="G1" s="119"/>
      <c r="H1" s="119"/>
      <c r="I1" s="119"/>
    </row>
    <row r="2" spans="1:10" s="95" customFormat="1" ht="11.25" x14ac:dyDescent="0.2">
      <c r="B2" s="96"/>
      <c r="C2" s="96"/>
      <c r="D2" s="96"/>
      <c r="E2" s="96"/>
      <c r="F2" s="16"/>
      <c r="G2" s="16"/>
      <c r="H2" s="16"/>
    </row>
    <row r="3" spans="1:10" x14ac:dyDescent="0.2">
      <c r="A3" s="121"/>
      <c r="B3" s="122"/>
      <c r="C3" s="83" t="s">
        <v>42</v>
      </c>
      <c r="D3" s="84"/>
      <c r="E3" s="83" t="s">
        <v>47</v>
      </c>
      <c r="F3" s="83" t="s">
        <v>43</v>
      </c>
      <c r="G3" s="83" t="s">
        <v>29</v>
      </c>
      <c r="H3" s="83" t="s">
        <v>41</v>
      </c>
      <c r="I3" s="85" t="s">
        <v>44</v>
      </c>
      <c r="J3" s="85" t="s">
        <v>53</v>
      </c>
    </row>
    <row r="4" spans="1:10" x14ac:dyDescent="0.2">
      <c r="A4" s="123" t="s">
        <v>51</v>
      </c>
      <c r="B4" s="86" t="s">
        <v>26</v>
      </c>
      <c r="C4" s="87">
        <v>734977</v>
      </c>
      <c r="D4" s="88"/>
      <c r="E4" s="87">
        <v>712453</v>
      </c>
      <c r="F4" s="87">
        <v>720655</v>
      </c>
      <c r="G4" s="87">
        <v>712625</v>
      </c>
      <c r="H4" s="87">
        <v>705351</v>
      </c>
      <c r="I4" s="87">
        <v>718275</v>
      </c>
      <c r="J4" s="87">
        <v>717526</v>
      </c>
    </row>
    <row r="5" spans="1:10" x14ac:dyDescent="0.2">
      <c r="A5" s="123"/>
      <c r="B5" s="86" t="s">
        <v>27</v>
      </c>
      <c r="C5" s="87">
        <v>139650</v>
      </c>
      <c r="D5" s="88"/>
      <c r="E5" s="87">
        <v>140454</v>
      </c>
      <c r="F5" s="87">
        <v>138639</v>
      </c>
      <c r="G5" s="87">
        <v>137022</v>
      </c>
      <c r="H5" s="87">
        <v>136316</v>
      </c>
      <c r="I5" s="87">
        <v>137569</v>
      </c>
      <c r="J5" s="87">
        <v>137502</v>
      </c>
    </row>
    <row r="6" spans="1:10" s="111" customFormat="1" x14ac:dyDescent="0.2">
      <c r="A6" s="124"/>
      <c r="B6" s="166" t="s">
        <v>0</v>
      </c>
      <c r="C6" s="92">
        <v>874627</v>
      </c>
      <c r="D6" s="93"/>
      <c r="E6" s="92">
        <v>852907</v>
      </c>
      <c r="F6" s="92">
        <v>859294</v>
      </c>
      <c r="G6" s="92">
        <v>849647</v>
      </c>
      <c r="H6" s="92">
        <v>841667</v>
      </c>
      <c r="I6" s="92">
        <v>855844</v>
      </c>
      <c r="J6" s="92">
        <f>SUM(J4:J5)</f>
        <v>855028</v>
      </c>
    </row>
    <row r="7" spans="1:10" ht="37.5" customHeight="1" x14ac:dyDescent="0.2">
      <c r="A7" s="125" t="s">
        <v>63</v>
      </c>
      <c r="B7" s="126"/>
      <c r="C7" s="89">
        <v>311232</v>
      </c>
      <c r="D7" s="90"/>
      <c r="E7" s="89">
        <v>210393</v>
      </c>
      <c r="F7" s="89">
        <v>208494</v>
      </c>
      <c r="G7" s="89">
        <v>193898</v>
      </c>
      <c r="H7" s="91">
        <v>200975</v>
      </c>
      <c r="I7" s="91">
        <v>200249</v>
      </c>
      <c r="J7" s="91">
        <v>197729</v>
      </c>
    </row>
    <row r="8" spans="1:10" s="160" customFormat="1" ht="57.75" customHeight="1" x14ac:dyDescent="0.2">
      <c r="A8" s="155" t="s">
        <v>72</v>
      </c>
      <c r="B8" s="156"/>
      <c r="C8" s="157">
        <v>61470</v>
      </c>
      <c r="D8" s="158"/>
      <c r="E8" s="159">
        <v>83969</v>
      </c>
      <c r="F8" s="159">
        <v>82980</v>
      </c>
      <c r="G8" s="159">
        <v>83542</v>
      </c>
      <c r="H8" s="157">
        <v>90754</v>
      </c>
      <c r="I8" s="157">
        <v>89827</v>
      </c>
      <c r="J8" s="157">
        <v>86772</v>
      </c>
    </row>
    <row r="9" spans="1:10" x14ac:dyDescent="0.2">
      <c r="A9" s="127" t="s">
        <v>0</v>
      </c>
      <c r="B9" s="128"/>
      <c r="C9" s="92">
        <v>1185859</v>
      </c>
      <c r="D9" s="93"/>
      <c r="E9" s="92">
        <v>1063300</v>
      </c>
      <c r="F9" s="92">
        <v>1067788</v>
      </c>
      <c r="G9" s="92">
        <v>1043545</v>
      </c>
      <c r="H9" s="92">
        <v>1042642</v>
      </c>
      <c r="I9" s="92">
        <v>1056093</v>
      </c>
      <c r="J9" s="92">
        <f>J6+J7</f>
        <v>1052757</v>
      </c>
    </row>
    <row r="10" spans="1:10" s="160" customFormat="1" x14ac:dyDescent="0.2">
      <c r="A10" s="161" t="s">
        <v>73</v>
      </c>
      <c r="B10" s="162"/>
      <c r="C10" s="163">
        <v>0.73754721261128009</v>
      </c>
      <c r="D10" s="164"/>
      <c r="E10" s="163">
        <v>0.80213204175679498</v>
      </c>
      <c r="F10" s="163">
        <v>0.80474213982550846</v>
      </c>
      <c r="G10" s="163">
        <v>0.81419296724147017</v>
      </c>
      <c r="H10" s="163">
        <v>0.80724448084769274</v>
      </c>
      <c r="I10" s="165">
        <v>0.81038696402684229</v>
      </c>
      <c r="J10" s="163">
        <f>J6/J9</f>
        <v>0.81217982877340167</v>
      </c>
    </row>
    <row r="12" spans="1:10" s="72" customFormat="1" x14ac:dyDescent="0.2">
      <c r="B12" s="73"/>
      <c r="C12" s="73"/>
      <c r="D12" s="73"/>
      <c r="E12" s="73"/>
      <c r="F12" s="74"/>
      <c r="G12" s="74"/>
      <c r="H12" s="74"/>
      <c r="I12" s="113"/>
    </row>
    <row r="13" spans="1:10" ht="36" customHeight="1" x14ac:dyDescent="0.2">
      <c r="A13" s="120" t="s">
        <v>58</v>
      </c>
      <c r="B13" s="120"/>
      <c r="C13" s="120"/>
      <c r="D13" s="120"/>
      <c r="E13" s="120"/>
      <c r="F13" s="120"/>
      <c r="G13" s="120"/>
      <c r="H13" s="120"/>
      <c r="I13" s="120"/>
    </row>
    <row r="14" spans="1:10" ht="42" customHeight="1" x14ac:dyDescent="0.2">
      <c r="A14" s="120" t="s">
        <v>70</v>
      </c>
      <c r="B14" s="120"/>
      <c r="C14" s="120"/>
      <c r="D14" s="120"/>
      <c r="E14" s="120"/>
      <c r="F14" s="120"/>
      <c r="G14" s="120"/>
      <c r="H14" s="120"/>
      <c r="I14" s="120"/>
    </row>
    <row r="15" spans="1:10" x14ac:dyDescent="0.2">
      <c r="A15" s="81" t="s">
        <v>60</v>
      </c>
    </row>
    <row r="16" spans="1:10" s="18" customFormat="1" ht="15.75" customHeight="1" x14ac:dyDescent="0.15">
      <c r="A16" s="81" t="s">
        <v>57</v>
      </c>
      <c r="B16" s="81"/>
      <c r="C16" s="81"/>
      <c r="D16" s="81"/>
      <c r="E16" s="81"/>
      <c r="F16" s="81"/>
      <c r="G16" s="81"/>
      <c r="H16" s="81"/>
      <c r="I16" s="81"/>
    </row>
    <row r="17" spans="1:10" x14ac:dyDescent="0.2">
      <c r="A17" s="81" t="s">
        <v>61</v>
      </c>
      <c r="B17" s="81"/>
      <c r="C17" s="81"/>
      <c r="D17" s="81"/>
      <c r="E17" s="81"/>
      <c r="F17" s="76"/>
      <c r="G17" s="76"/>
      <c r="H17" s="76"/>
      <c r="I17" s="77"/>
    </row>
    <row r="18" spans="1:10" x14ac:dyDescent="0.2">
      <c r="A18" s="81"/>
      <c r="B18" s="81"/>
      <c r="C18" s="81"/>
      <c r="D18" s="81"/>
      <c r="E18" s="81"/>
      <c r="F18" s="76"/>
      <c r="G18" s="76"/>
      <c r="H18" s="76"/>
      <c r="I18" s="77"/>
    </row>
    <row r="19" spans="1:10" ht="27" customHeight="1" x14ac:dyDescent="0.2">
      <c r="A19" s="118" t="s">
        <v>65</v>
      </c>
      <c r="B19" s="118"/>
      <c r="C19" s="118"/>
      <c r="D19" s="118"/>
      <c r="E19" s="118"/>
      <c r="F19" s="118"/>
      <c r="G19" s="118"/>
      <c r="H19" s="118"/>
      <c r="I19" s="118"/>
      <c r="J19" s="118"/>
    </row>
    <row r="20" spans="1:10" x14ac:dyDescent="0.2">
      <c r="A20" s="95" t="s">
        <v>66</v>
      </c>
      <c r="B20" s="110"/>
      <c r="C20" s="110"/>
      <c r="D20" s="110"/>
      <c r="E20" s="110"/>
      <c r="F20" s="111"/>
      <c r="G20" s="111"/>
      <c r="H20" s="111"/>
      <c r="I20" s="112"/>
      <c r="J20" s="112"/>
    </row>
  </sheetData>
  <mergeCells count="10">
    <mergeCell ref="A19:J19"/>
    <mergeCell ref="A1:I1"/>
    <mergeCell ref="A13:I13"/>
    <mergeCell ref="A14:I14"/>
    <mergeCell ref="A3:B3"/>
    <mergeCell ref="A4:A6"/>
    <mergeCell ref="A7:B7"/>
    <mergeCell ref="A8:B8"/>
    <mergeCell ref="A9:B9"/>
    <mergeCell ref="A10:B10"/>
  </mergeCells>
  <phoneticPr fontId="3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workbookViewId="0">
      <selection activeCell="K33" sqref="K33"/>
    </sheetView>
  </sheetViews>
  <sheetFormatPr baseColWidth="10" defaultRowHeight="10.5" x14ac:dyDescent="0.15"/>
  <cols>
    <col min="1" max="1" width="49.85546875" style="5" customWidth="1"/>
    <col min="2" max="4" width="11.42578125" style="5"/>
    <col min="5" max="5" width="0.140625" style="5" customWidth="1"/>
    <col min="6" max="10" width="11.42578125" style="5" hidden="1" customWidth="1"/>
    <col min="11" max="16384" width="11.42578125" style="5"/>
  </cols>
  <sheetData>
    <row r="1" spans="1:10" ht="30" customHeight="1" x14ac:dyDescent="0.25">
      <c r="A1" s="130" t="s">
        <v>59</v>
      </c>
      <c r="B1" s="131"/>
    </row>
    <row r="2" spans="1:10" ht="14.1" customHeight="1" x14ac:dyDescent="0.15">
      <c r="A2" s="56"/>
    </row>
    <row r="3" spans="1:10" ht="14.1" customHeight="1" x14ac:dyDescent="0.2">
      <c r="A3" s="62" t="s">
        <v>48</v>
      </c>
      <c r="B3" s="98" t="s">
        <v>49</v>
      </c>
    </row>
    <row r="4" spans="1:10" ht="12" customHeight="1" x14ac:dyDescent="0.2">
      <c r="A4" s="60" t="s">
        <v>14</v>
      </c>
      <c r="B4" s="99">
        <v>330496</v>
      </c>
      <c r="C4" s="6"/>
    </row>
    <row r="5" spans="1:10" ht="12" customHeight="1" x14ac:dyDescent="0.2">
      <c r="A5" s="61" t="s">
        <v>15</v>
      </c>
      <c r="B5" s="100">
        <v>44034</v>
      </c>
      <c r="C5" s="6"/>
    </row>
    <row r="6" spans="1:10" ht="12" customHeight="1" x14ac:dyDescent="0.2">
      <c r="A6" s="60" t="s">
        <v>16</v>
      </c>
      <c r="B6" s="99">
        <v>387030</v>
      </c>
      <c r="C6" s="6"/>
    </row>
    <row r="7" spans="1:10" ht="12" customHeight="1" x14ac:dyDescent="0.2">
      <c r="A7" s="61" t="s">
        <v>17</v>
      </c>
      <c r="B7" s="100">
        <v>93468</v>
      </c>
      <c r="C7" s="6"/>
    </row>
    <row r="8" spans="1:10" s="4" customFormat="1" ht="12" customHeight="1" x14ac:dyDescent="0.2">
      <c r="A8" s="60" t="s">
        <v>22</v>
      </c>
      <c r="B8" s="99">
        <f>SUM(B4:B7)</f>
        <v>855028</v>
      </c>
      <c r="C8" s="7"/>
    </row>
    <row r="9" spans="1:10" ht="12" customHeight="1" x14ac:dyDescent="0.2">
      <c r="A9" s="69" t="s">
        <v>50</v>
      </c>
      <c r="B9" s="101">
        <v>110957</v>
      </c>
      <c r="D9" s="64"/>
      <c r="E9" s="65"/>
    </row>
    <row r="10" spans="1:10" ht="12" customHeight="1" x14ac:dyDescent="0.2">
      <c r="A10" s="61" t="s">
        <v>1</v>
      </c>
      <c r="B10" s="100">
        <v>86772</v>
      </c>
      <c r="D10" s="66"/>
      <c r="E10" s="66"/>
    </row>
    <row r="11" spans="1:10" s="4" customFormat="1" ht="14.1" customHeight="1" x14ac:dyDescent="0.2">
      <c r="A11" s="59" t="s">
        <v>0</v>
      </c>
      <c r="B11" s="102">
        <f>B8+B9+B10</f>
        <v>1052757</v>
      </c>
      <c r="D11" s="67"/>
      <c r="E11" s="68"/>
      <c r="F11" s="7"/>
    </row>
    <row r="12" spans="1:10" ht="12" customHeight="1" x14ac:dyDescent="0.15"/>
    <row r="13" spans="1:10" ht="34.5" customHeight="1" x14ac:dyDescent="0.15">
      <c r="A13" s="129" t="s">
        <v>71</v>
      </c>
      <c r="B13" s="129"/>
    </row>
    <row r="14" spans="1:10" ht="37.5" customHeight="1" x14ac:dyDescent="0.15">
      <c r="A14" s="118" t="s">
        <v>65</v>
      </c>
      <c r="B14" s="118"/>
      <c r="C14" s="118"/>
      <c r="D14" s="118"/>
      <c r="E14" s="118"/>
      <c r="F14" s="118"/>
      <c r="G14" s="118"/>
      <c r="H14" s="118"/>
      <c r="I14" s="118"/>
      <c r="J14" s="118"/>
    </row>
    <row r="15" spans="1:10" ht="12" customHeight="1" x14ac:dyDescent="0.2">
      <c r="A15" s="95" t="s">
        <v>67</v>
      </c>
    </row>
    <row r="16" spans="1:10" ht="12" customHeight="1" x14ac:dyDescent="0.15"/>
    <row r="17" ht="12" customHeight="1" x14ac:dyDescent="0.15"/>
  </sheetData>
  <mergeCells count="3">
    <mergeCell ref="A13:B13"/>
    <mergeCell ref="A1:B1"/>
    <mergeCell ref="A14:J14"/>
  </mergeCells>
  <phoneticPr fontId="3" type="noConversion"/>
  <pageMargins left="0.78740157499999996" right="0.78740157499999996" top="0.984251969" bottom="0.984251969" header="0.4921259845" footer="0.4921259845"/>
  <pageSetup paperSize="9" orientation="portrait" horizontalDpi="1200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2"/>
  <sheetViews>
    <sheetView workbookViewId="0">
      <selection activeCell="Q33" sqref="Q33"/>
    </sheetView>
  </sheetViews>
  <sheetFormatPr baseColWidth="10" defaultRowHeight="12.75" x14ac:dyDescent="0.2"/>
  <cols>
    <col min="1" max="1" width="23" customWidth="1"/>
    <col min="2" max="19" width="9.7109375" customWidth="1"/>
    <col min="20" max="20" width="9.7109375" style="134" customWidth="1"/>
    <col min="21" max="21" width="11.42578125" style="107"/>
  </cols>
  <sheetData>
    <row r="1" spans="1:23" ht="15.75" x14ac:dyDescent="0.25">
      <c r="A1" s="80" t="s">
        <v>56</v>
      </c>
    </row>
    <row r="2" spans="1:23" x14ac:dyDescent="0.2">
      <c r="A2" s="9"/>
    </row>
    <row r="3" spans="1:23" x14ac:dyDescent="0.2">
      <c r="A3" s="9"/>
    </row>
    <row r="5" spans="1:23" x14ac:dyDescent="0.2">
      <c r="A5" s="20" t="s">
        <v>31</v>
      </c>
      <c r="B5" s="20" t="s">
        <v>2</v>
      </c>
      <c r="C5" s="21" t="s">
        <v>3</v>
      </c>
      <c r="D5" s="20" t="s">
        <v>4</v>
      </c>
      <c r="E5" s="21" t="s">
        <v>5</v>
      </c>
      <c r="F5" s="20" t="s">
        <v>8</v>
      </c>
      <c r="G5" s="21" t="s">
        <v>9</v>
      </c>
      <c r="H5" s="20" t="s">
        <v>10</v>
      </c>
      <c r="I5" s="21" t="s">
        <v>12</v>
      </c>
      <c r="J5" s="20" t="s">
        <v>11</v>
      </c>
      <c r="K5" s="20" t="s">
        <v>13</v>
      </c>
      <c r="L5" s="20" t="s">
        <v>18</v>
      </c>
      <c r="M5" s="20" t="s">
        <v>19</v>
      </c>
      <c r="N5" s="20" t="s">
        <v>20</v>
      </c>
      <c r="O5" s="20" t="s">
        <v>21</v>
      </c>
      <c r="P5" s="20" t="s">
        <v>32</v>
      </c>
      <c r="Q5" s="20" t="s">
        <v>33</v>
      </c>
      <c r="R5" s="20" t="s">
        <v>39</v>
      </c>
      <c r="S5" s="20" t="s">
        <v>41</v>
      </c>
      <c r="T5" s="135" t="s">
        <v>44</v>
      </c>
      <c r="U5" s="146" t="s">
        <v>53</v>
      </c>
    </row>
    <row r="6" spans="1:23" x14ac:dyDescent="0.2">
      <c r="A6" s="22" t="s">
        <v>34</v>
      </c>
      <c r="B6" s="23">
        <v>6768000</v>
      </c>
      <c r="C6" s="24">
        <v>6721000</v>
      </c>
      <c r="D6" s="25">
        <v>6649900</v>
      </c>
      <c r="E6" s="26">
        <v>6606700</v>
      </c>
      <c r="F6" s="25">
        <v>6571800</v>
      </c>
      <c r="G6" s="26">
        <v>6552000</v>
      </c>
      <c r="H6" s="25">
        <v>6535000</v>
      </c>
      <c r="I6" s="26">
        <v>6529200</v>
      </c>
      <c r="J6" s="25">
        <v>6552000</v>
      </c>
      <c r="K6" s="25">
        <v>6585000</v>
      </c>
      <c r="L6" s="25">
        <v>6626000</v>
      </c>
      <c r="M6" s="25">
        <v>6644000</v>
      </c>
      <c r="N6" s="25">
        <v>6645000</v>
      </c>
      <c r="O6" s="25">
        <v>6644000</v>
      </c>
      <c r="P6" s="25">
        <v>6647000</v>
      </c>
      <c r="Q6" s="25">
        <v>6664000</v>
      </c>
      <c r="R6" s="25">
        <v>6690000</v>
      </c>
      <c r="S6" s="25">
        <v>6697000</v>
      </c>
      <c r="T6" s="136">
        <v>6736000</v>
      </c>
      <c r="U6" s="147">
        <v>6763717</v>
      </c>
    </row>
    <row r="7" spans="1:23" x14ac:dyDescent="0.2">
      <c r="A7" s="27" t="s">
        <v>35</v>
      </c>
      <c r="B7" s="25">
        <v>358319</v>
      </c>
      <c r="C7" s="26">
        <v>358116</v>
      </c>
      <c r="D7" s="25">
        <v>359087</v>
      </c>
      <c r="E7" s="26">
        <v>359058</v>
      </c>
      <c r="F7" s="25">
        <v>358891</v>
      </c>
      <c r="G7" s="26">
        <v>360512</v>
      </c>
      <c r="H7" s="25">
        <v>362103</v>
      </c>
      <c r="I7" s="26">
        <v>363876</v>
      </c>
      <c r="J7" s="25">
        <v>364380</v>
      </c>
      <c r="K7" s="25">
        <v>364315</v>
      </c>
      <c r="L7" s="25">
        <v>366235</v>
      </c>
      <c r="M7" s="25">
        <v>367462</v>
      </c>
      <c r="N7" s="25">
        <v>368736</v>
      </c>
      <c r="O7" s="25">
        <v>367879</v>
      </c>
      <c r="P7" s="25">
        <v>368928</v>
      </c>
      <c r="Q7" s="25">
        <v>375245</v>
      </c>
      <c r="R7" s="25">
        <v>369265</v>
      </c>
      <c r="S7" s="103">
        <v>367039</v>
      </c>
      <c r="T7" s="137">
        <v>374953</v>
      </c>
      <c r="U7" s="100">
        <v>374530</v>
      </c>
      <c r="V7" s="101"/>
      <c r="W7" s="1"/>
    </row>
    <row r="8" spans="1:23" x14ac:dyDescent="0.2">
      <c r="A8" s="28"/>
      <c r="B8" s="20" t="s">
        <v>2</v>
      </c>
      <c r="C8" s="21" t="s">
        <v>3</v>
      </c>
      <c r="D8" s="20" t="s">
        <v>4</v>
      </c>
      <c r="E8" s="21" t="s">
        <v>5</v>
      </c>
      <c r="F8" s="20" t="s">
        <v>8</v>
      </c>
      <c r="G8" s="21" t="s">
        <v>9</v>
      </c>
      <c r="H8" s="20" t="s">
        <v>10</v>
      </c>
      <c r="I8" s="21" t="s">
        <v>12</v>
      </c>
      <c r="J8" s="20" t="s">
        <v>11</v>
      </c>
      <c r="K8" s="20" t="s">
        <v>13</v>
      </c>
      <c r="L8" s="20" t="s">
        <v>18</v>
      </c>
      <c r="M8" s="20" t="s">
        <v>19</v>
      </c>
      <c r="N8" s="20" t="s">
        <v>20</v>
      </c>
      <c r="O8" s="20" t="s">
        <v>21</v>
      </c>
      <c r="P8" s="20" t="s">
        <v>32</v>
      </c>
      <c r="Q8" s="20" t="s">
        <v>33</v>
      </c>
      <c r="R8" s="20" t="s">
        <v>39</v>
      </c>
      <c r="S8" s="20" t="s">
        <v>41</v>
      </c>
      <c r="T8" s="135" t="s">
        <v>44</v>
      </c>
      <c r="U8" s="146" t="s">
        <v>53</v>
      </c>
    </row>
    <row r="9" spans="1:23" x14ac:dyDescent="0.2">
      <c r="A9" s="29" t="s">
        <v>36</v>
      </c>
      <c r="B9" s="30">
        <f>100*B6/6768000</f>
        <v>100</v>
      </c>
      <c r="C9" s="30">
        <f t="shared" ref="C9:T9" si="0">100*C6/6768000</f>
        <v>99.305555555555557</v>
      </c>
      <c r="D9" s="30">
        <f t="shared" si="0"/>
        <v>98.255023640661932</v>
      </c>
      <c r="E9" s="30">
        <f t="shared" si="0"/>
        <v>97.616725768321515</v>
      </c>
      <c r="F9" s="30">
        <f t="shared" si="0"/>
        <v>97.101063829787236</v>
      </c>
      <c r="G9" s="30">
        <f t="shared" si="0"/>
        <v>96.808510638297875</v>
      </c>
      <c r="H9" s="30">
        <f t="shared" si="0"/>
        <v>96.557328605200951</v>
      </c>
      <c r="I9" s="30">
        <f t="shared" si="0"/>
        <v>96.471631205673759</v>
      </c>
      <c r="J9" s="30">
        <f t="shared" si="0"/>
        <v>96.808510638297875</v>
      </c>
      <c r="K9" s="30">
        <f t="shared" si="0"/>
        <v>97.296099290780148</v>
      </c>
      <c r="L9" s="30">
        <f t="shared" si="0"/>
        <v>97.901891252955082</v>
      </c>
      <c r="M9" s="30">
        <f t="shared" si="0"/>
        <v>98.167848699763596</v>
      </c>
      <c r="N9" s="30">
        <f t="shared" si="0"/>
        <v>98.182624113475171</v>
      </c>
      <c r="O9" s="30">
        <f t="shared" si="0"/>
        <v>98.167848699763596</v>
      </c>
      <c r="P9" s="30">
        <f t="shared" si="0"/>
        <v>98.21217494089835</v>
      </c>
      <c r="Q9" s="30">
        <f t="shared" si="0"/>
        <v>98.463356973995275</v>
      </c>
      <c r="R9" s="78">
        <f t="shared" si="0"/>
        <v>98.847517730496449</v>
      </c>
      <c r="S9" s="78">
        <f t="shared" si="0"/>
        <v>98.950945626477548</v>
      </c>
      <c r="T9" s="138">
        <f t="shared" si="0"/>
        <v>99.527186761229316</v>
      </c>
      <c r="U9" s="148">
        <f>100*T6/B6</f>
        <v>99.527186761229316</v>
      </c>
    </row>
    <row r="10" spans="1:23" x14ac:dyDescent="0.2">
      <c r="A10" s="31" t="s">
        <v>37</v>
      </c>
      <c r="B10" s="32">
        <f>100*B7/358319</f>
        <v>100</v>
      </c>
      <c r="C10" s="32">
        <f t="shared" ref="C10:R10" si="1">100*C7/358319</f>
        <v>99.943346571072141</v>
      </c>
      <c r="D10" s="32">
        <f t="shared" si="1"/>
        <v>100.21433415476154</v>
      </c>
      <c r="E10" s="32">
        <f t="shared" si="1"/>
        <v>100.20624080777185</v>
      </c>
      <c r="F10" s="32">
        <f t="shared" si="1"/>
        <v>100.15963429234844</v>
      </c>
      <c r="G10" s="32">
        <f t="shared" si="1"/>
        <v>100.61202448097924</v>
      </c>
      <c r="H10" s="32">
        <f t="shared" si="1"/>
        <v>101.05604224168967</v>
      </c>
      <c r="I10" s="32">
        <f t="shared" si="1"/>
        <v>101.55085273178369</v>
      </c>
      <c r="J10" s="32">
        <f t="shared" si="1"/>
        <v>101.69150952084595</v>
      </c>
      <c r="K10" s="32">
        <f t="shared" si="1"/>
        <v>101.67336926035181</v>
      </c>
      <c r="L10" s="32">
        <f t="shared" si="1"/>
        <v>102.20920464725566</v>
      </c>
      <c r="M10" s="32">
        <f t="shared" si="1"/>
        <v>102.55163694919889</v>
      </c>
      <c r="N10" s="32">
        <f t="shared" si="1"/>
        <v>102.90718605488405</v>
      </c>
      <c r="O10" s="32">
        <f t="shared" si="1"/>
        <v>102.66801369729208</v>
      </c>
      <c r="P10" s="32">
        <f t="shared" si="1"/>
        <v>102.96076959357444</v>
      </c>
      <c r="Q10" s="32">
        <f t="shared" si="1"/>
        <v>104.72372383267424</v>
      </c>
      <c r="R10" s="32">
        <f t="shared" si="1"/>
        <v>103.0548198672133</v>
      </c>
      <c r="S10" s="104">
        <v>102.43358571552163</v>
      </c>
      <c r="T10" s="139">
        <v>104.64223220091596</v>
      </c>
      <c r="U10" s="104">
        <v>104.52418096723871</v>
      </c>
    </row>
    <row r="11" spans="1:23" x14ac:dyDescent="0.2">
      <c r="A11" s="33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</row>
    <row r="12" spans="1:23" x14ac:dyDescent="0.2">
      <c r="A12" s="33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</row>
    <row r="13" spans="1:23" x14ac:dyDescent="0.2">
      <c r="A13" s="20" t="s">
        <v>38</v>
      </c>
      <c r="B13" s="20" t="s">
        <v>2</v>
      </c>
      <c r="C13" s="21" t="s">
        <v>3</v>
      </c>
      <c r="D13" s="20" t="s">
        <v>4</v>
      </c>
      <c r="E13" s="21" t="s">
        <v>5</v>
      </c>
      <c r="F13" s="20" t="s">
        <v>8</v>
      </c>
      <c r="G13" s="21" t="s">
        <v>9</v>
      </c>
      <c r="H13" s="20" t="s">
        <v>10</v>
      </c>
      <c r="I13" s="21" t="s">
        <v>12</v>
      </c>
      <c r="J13" s="20" t="s">
        <v>11</v>
      </c>
      <c r="K13" s="20" t="s">
        <v>13</v>
      </c>
      <c r="L13" s="20" t="s">
        <v>18</v>
      </c>
      <c r="M13" s="20" t="s">
        <v>19</v>
      </c>
      <c r="N13" s="20" t="s">
        <v>20</v>
      </c>
      <c r="O13" s="20" t="s">
        <v>21</v>
      </c>
      <c r="P13" s="20" t="s">
        <v>32</v>
      </c>
      <c r="Q13" s="20" t="s">
        <v>33</v>
      </c>
      <c r="R13" s="20" t="s">
        <v>39</v>
      </c>
      <c r="S13" s="20" t="s">
        <v>41</v>
      </c>
      <c r="T13" s="135" t="s">
        <v>44</v>
      </c>
      <c r="U13" s="146" t="s">
        <v>53</v>
      </c>
    </row>
    <row r="14" spans="1:23" x14ac:dyDescent="0.2">
      <c r="A14" s="27" t="s">
        <v>34</v>
      </c>
      <c r="B14" s="34">
        <v>5994000</v>
      </c>
      <c r="C14" s="35">
        <v>5977000</v>
      </c>
      <c r="D14" s="34">
        <v>5960000</v>
      </c>
      <c r="E14" s="35">
        <v>5930000</v>
      </c>
      <c r="F14" s="34">
        <v>5904000</v>
      </c>
      <c r="G14" s="35">
        <v>5857000</v>
      </c>
      <c r="H14" s="34">
        <v>5841000</v>
      </c>
      <c r="I14" s="35">
        <v>5838000</v>
      </c>
      <c r="J14" s="34">
        <v>5821000</v>
      </c>
      <c r="K14" s="34">
        <v>5780000</v>
      </c>
      <c r="L14" s="34">
        <v>5727000</v>
      </c>
      <c r="M14" s="34">
        <v>5663000</v>
      </c>
      <c r="N14" s="34">
        <v>5618000</v>
      </c>
      <c r="O14" s="34">
        <v>5590000</v>
      </c>
      <c r="P14" s="34">
        <v>5589000</v>
      </c>
      <c r="Q14" s="34">
        <v>5610000</v>
      </c>
      <c r="R14" s="34">
        <v>5674000</v>
      </c>
      <c r="S14" s="34">
        <v>5690000</v>
      </c>
      <c r="T14" s="136">
        <v>5747000</v>
      </c>
      <c r="U14" s="147">
        <v>5303221</v>
      </c>
    </row>
    <row r="15" spans="1:23" x14ac:dyDescent="0.2">
      <c r="A15" s="27" t="s">
        <v>35</v>
      </c>
      <c r="B15" s="34">
        <v>490452</v>
      </c>
      <c r="C15" s="35">
        <v>495871</v>
      </c>
      <c r="D15" s="34">
        <v>505540</v>
      </c>
      <c r="E15" s="35">
        <v>507715</v>
      </c>
      <c r="F15" s="34">
        <v>515242</v>
      </c>
      <c r="G15" s="35">
        <v>519574</v>
      </c>
      <c r="H15" s="34">
        <v>526180</v>
      </c>
      <c r="I15" s="35">
        <v>530298</v>
      </c>
      <c r="J15" s="34">
        <v>529658</v>
      </c>
      <c r="K15" s="34">
        <v>523246</v>
      </c>
      <c r="L15" s="34">
        <v>517786</v>
      </c>
      <c r="M15" s="34">
        <v>511485</v>
      </c>
      <c r="N15" s="34">
        <v>501289</v>
      </c>
      <c r="O15" s="34">
        <v>489381</v>
      </c>
      <c r="P15" s="34">
        <v>483979</v>
      </c>
      <c r="Q15" s="34">
        <v>484049</v>
      </c>
      <c r="R15" s="34">
        <v>480382</v>
      </c>
      <c r="S15" s="100">
        <v>474628</v>
      </c>
      <c r="T15" s="137">
        <v>480891</v>
      </c>
      <c r="U15" s="100">
        <v>480498</v>
      </c>
    </row>
    <row r="16" spans="1:23" x14ac:dyDescent="0.2">
      <c r="A16" s="28"/>
      <c r="B16" s="20" t="s">
        <v>2</v>
      </c>
      <c r="C16" s="21" t="s">
        <v>3</v>
      </c>
      <c r="D16" s="20" t="s">
        <v>4</v>
      </c>
      <c r="E16" s="21" t="s">
        <v>5</v>
      </c>
      <c r="F16" s="20" t="s">
        <v>8</v>
      </c>
      <c r="G16" s="21" t="s">
        <v>9</v>
      </c>
      <c r="H16" s="20" t="s">
        <v>10</v>
      </c>
      <c r="I16" s="21" t="s">
        <v>12</v>
      </c>
      <c r="J16" s="20" t="s">
        <v>11</v>
      </c>
      <c r="K16" s="20" t="s">
        <v>13</v>
      </c>
      <c r="L16" s="20" t="s">
        <v>18</v>
      </c>
      <c r="M16" s="20" t="s">
        <v>19</v>
      </c>
      <c r="N16" s="20" t="s">
        <v>20</v>
      </c>
      <c r="O16" s="20" t="s">
        <v>21</v>
      </c>
      <c r="P16" s="20" t="s">
        <v>32</v>
      </c>
      <c r="Q16" s="20" t="s">
        <v>33</v>
      </c>
      <c r="R16" s="20" t="s">
        <v>39</v>
      </c>
      <c r="S16" s="20" t="s">
        <v>41</v>
      </c>
      <c r="T16" s="135" t="s">
        <v>44</v>
      </c>
      <c r="U16" s="146" t="s">
        <v>53</v>
      </c>
    </row>
    <row r="17" spans="1:21" x14ac:dyDescent="0.2">
      <c r="A17" s="29" t="s">
        <v>36</v>
      </c>
      <c r="B17" s="30">
        <f>100*B14/5994000</f>
        <v>100</v>
      </c>
      <c r="C17" s="30">
        <f t="shared" ref="C17:T17" si="2">100*C14/5994000</f>
        <v>99.716383049716384</v>
      </c>
      <c r="D17" s="30">
        <f t="shared" si="2"/>
        <v>99.432766099432769</v>
      </c>
      <c r="E17" s="30">
        <f t="shared" si="2"/>
        <v>98.932265598932261</v>
      </c>
      <c r="F17" s="30">
        <f t="shared" si="2"/>
        <v>98.498498498498492</v>
      </c>
      <c r="G17" s="30">
        <f t="shared" si="2"/>
        <v>97.714381047714383</v>
      </c>
      <c r="H17" s="30">
        <f t="shared" si="2"/>
        <v>97.447447447447445</v>
      </c>
      <c r="I17" s="30">
        <f t="shared" si="2"/>
        <v>97.397397397397398</v>
      </c>
      <c r="J17" s="30">
        <f t="shared" si="2"/>
        <v>97.113780447113783</v>
      </c>
      <c r="K17" s="30">
        <f t="shared" si="2"/>
        <v>96.429763096429767</v>
      </c>
      <c r="L17" s="30">
        <f t="shared" si="2"/>
        <v>95.545545545545551</v>
      </c>
      <c r="M17" s="30">
        <f t="shared" si="2"/>
        <v>94.477811144477812</v>
      </c>
      <c r="N17" s="30">
        <f t="shared" si="2"/>
        <v>93.727060393727058</v>
      </c>
      <c r="O17" s="30">
        <f t="shared" si="2"/>
        <v>93.25992659325992</v>
      </c>
      <c r="P17" s="30">
        <f t="shared" si="2"/>
        <v>93.243243243243242</v>
      </c>
      <c r="Q17" s="30">
        <f t="shared" si="2"/>
        <v>93.593593593593596</v>
      </c>
      <c r="R17" s="78">
        <f t="shared" si="2"/>
        <v>94.661327994661335</v>
      </c>
      <c r="S17" s="78">
        <f t="shared" si="2"/>
        <v>94.928261594928259</v>
      </c>
      <c r="T17" s="138">
        <f t="shared" si="2"/>
        <v>95.879212545879213</v>
      </c>
      <c r="U17" s="148">
        <f>100*T14/B14</f>
        <v>95.879212545879213</v>
      </c>
    </row>
    <row r="18" spans="1:21" x14ac:dyDescent="0.2">
      <c r="A18" s="31" t="s">
        <v>37</v>
      </c>
      <c r="B18" s="32">
        <f>100*B15/490452</f>
        <v>100</v>
      </c>
      <c r="C18" s="32">
        <f t="shared" ref="C18:R18" si="3">100*C15/490452</f>
        <v>101.10489915424955</v>
      </c>
      <c r="D18" s="32">
        <f t="shared" si="3"/>
        <v>103.07634590133183</v>
      </c>
      <c r="E18" s="32">
        <f t="shared" si="3"/>
        <v>103.51981437531094</v>
      </c>
      <c r="F18" s="32">
        <f t="shared" si="3"/>
        <v>105.05452113560553</v>
      </c>
      <c r="G18" s="32">
        <f t="shared" si="3"/>
        <v>105.93778799964115</v>
      </c>
      <c r="H18" s="32">
        <f t="shared" si="3"/>
        <v>107.2847087992301</v>
      </c>
      <c r="I18" s="32">
        <f t="shared" si="3"/>
        <v>108.12434244329721</v>
      </c>
      <c r="J18" s="32">
        <f t="shared" si="3"/>
        <v>107.99385057049416</v>
      </c>
      <c r="K18" s="32">
        <f t="shared" si="3"/>
        <v>106.68648511984863</v>
      </c>
      <c r="L18" s="32">
        <f t="shared" si="3"/>
        <v>105.57322632999764</v>
      </c>
      <c r="M18" s="32">
        <f t="shared" si="3"/>
        <v>104.28849306354138</v>
      </c>
      <c r="N18" s="32">
        <f t="shared" si="3"/>
        <v>102.20959441494784</v>
      </c>
      <c r="O18" s="32">
        <f t="shared" si="3"/>
        <v>99.78163000660615</v>
      </c>
      <c r="P18" s="32">
        <f t="shared" si="3"/>
        <v>98.680197042727926</v>
      </c>
      <c r="Q18" s="32">
        <f t="shared" si="3"/>
        <v>98.694469591315766</v>
      </c>
      <c r="R18" s="32">
        <f t="shared" si="3"/>
        <v>97.946791938864564</v>
      </c>
      <c r="S18" s="104">
        <v>96.760961925808743</v>
      </c>
      <c r="T18" s="139">
        <v>97.264513288047695</v>
      </c>
      <c r="U18" s="104">
        <v>97.957660912182277</v>
      </c>
    </row>
    <row r="19" spans="1:21" x14ac:dyDescent="0.2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1"/>
    </row>
    <row r="20" spans="1:21" x14ac:dyDescent="0.2">
      <c r="A20" s="33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T20" s="140"/>
      <c r="U20" s="112"/>
    </row>
    <row r="21" spans="1:21" x14ac:dyDescent="0.2">
      <c r="A21" s="36"/>
      <c r="B21" s="37" t="s">
        <v>2</v>
      </c>
      <c r="C21" s="37" t="s">
        <v>3</v>
      </c>
      <c r="D21" s="37" t="s">
        <v>4</v>
      </c>
      <c r="E21" s="37" t="s">
        <v>5</v>
      </c>
      <c r="F21" s="37" t="s">
        <v>8</v>
      </c>
      <c r="G21" s="37" t="s">
        <v>9</v>
      </c>
      <c r="H21" s="37" t="s">
        <v>10</v>
      </c>
      <c r="I21" s="37" t="s">
        <v>12</v>
      </c>
      <c r="J21" s="37" t="s">
        <v>11</v>
      </c>
      <c r="K21" s="37" t="s">
        <v>13</v>
      </c>
      <c r="L21" s="38" t="s">
        <v>18</v>
      </c>
      <c r="M21" s="38" t="s">
        <v>19</v>
      </c>
      <c r="N21" s="20" t="s">
        <v>20</v>
      </c>
      <c r="O21" s="20" t="s">
        <v>21</v>
      </c>
      <c r="P21" s="20" t="s">
        <v>32</v>
      </c>
      <c r="Q21" s="39" t="s">
        <v>33</v>
      </c>
      <c r="R21" s="39" t="s">
        <v>39</v>
      </c>
      <c r="S21" s="20" t="s">
        <v>45</v>
      </c>
      <c r="T21" s="141" t="s">
        <v>46</v>
      </c>
      <c r="U21" s="146" t="s">
        <v>53</v>
      </c>
    </row>
    <row r="22" spans="1:21" x14ac:dyDescent="0.2">
      <c r="A22" s="40" t="s">
        <v>36</v>
      </c>
      <c r="B22" s="41">
        <v>100</v>
      </c>
      <c r="C22" s="42">
        <v>99.305555555555557</v>
      </c>
      <c r="D22" s="42">
        <v>98.255023640661932</v>
      </c>
      <c r="E22" s="42">
        <v>97.616725768321515</v>
      </c>
      <c r="F22" s="42">
        <v>97.101063829787236</v>
      </c>
      <c r="G22" s="42">
        <v>96.808510638297875</v>
      </c>
      <c r="H22" s="42">
        <v>96.557328605200951</v>
      </c>
      <c r="I22" s="42">
        <v>96.471631205673759</v>
      </c>
      <c r="J22" s="42">
        <v>96.808510638297875</v>
      </c>
      <c r="K22" s="42">
        <v>97.296099290780148</v>
      </c>
      <c r="L22" s="43">
        <v>97.901891252955082</v>
      </c>
      <c r="M22" s="43">
        <v>98.167848699763596</v>
      </c>
      <c r="N22" s="43">
        <v>98.182624113475171</v>
      </c>
      <c r="O22" s="43">
        <v>98.167848699763596</v>
      </c>
      <c r="P22" s="44">
        <v>98.21217494089835</v>
      </c>
      <c r="Q22" s="57">
        <v>98.463356973995275</v>
      </c>
      <c r="R22" s="45">
        <v>98.847999999999999</v>
      </c>
      <c r="S22" s="45">
        <v>98.950999999999993</v>
      </c>
      <c r="T22" s="142">
        <v>99.527000000000001</v>
      </c>
      <c r="U22" s="149">
        <v>99.527186761229316</v>
      </c>
    </row>
    <row r="23" spans="1:21" x14ac:dyDescent="0.2">
      <c r="A23" s="46" t="s">
        <v>37</v>
      </c>
      <c r="B23" s="47">
        <v>100</v>
      </c>
      <c r="C23" s="48">
        <v>99.943346571072141</v>
      </c>
      <c r="D23" s="48">
        <v>100.21433415476154</v>
      </c>
      <c r="E23" s="48">
        <v>100.20624080777185</v>
      </c>
      <c r="F23" s="48">
        <v>100.15963429234844</v>
      </c>
      <c r="G23" s="48">
        <v>100.61202448097924</v>
      </c>
      <c r="H23" s="48">
        <v>101.05604224168967</v>
      </c>
      <c r="I23" s="48">
        <v>101.55085273178369</v>
      </c>
      <c r="J23" s="48">
        <v>101.69150952084595</v>
      </c>
      <c r="K23" s="48">
        <v>101.67336926035181</v>
      </c>
      <c r="L23" s="49">
        <v>102.20920464725566</v>
      </c>
      <c r="M23" s="49">
        <v>102.55163694919889</v>
      </c>
      <c r="N23" s="49">
        <v>102.90718605488405</v>
      </c>
      <c r="O23" s="49">
        <v>102.66801369729208</v>
      </c>
      <c r="P23" s="50">
        <v>102.96076959357444</v>
      </c>
      <c r="Q23" s="58">
        <v>104.72372383267424</v>
      </c>
      <c r="R23" s="58">
        <v>103.0548198672133</v>
      </c>
      <c r="S23" s="105">
        <v>102.43358571552163</v>
      </c>
      <c r="T23" s="143">
        <v>104.64223220091596</v>
      </c>
      <c r="U23" s="114">
        <v>104.52418096723871</v>
      </c>
    </row>
    <row r="24" spans="1:21" x14ac:dyDescent="0.2">
      <c r="A24" s="46" t="s">
        <v>36</v>
      </c>
      <c r="B24" s="47">
        <v>100</v>
      </c>
      <c r="C24" s="48">
        <v>99.716383049716384</v>
      </c>
      <c r="D24" s="48">
        <v>99.432766099432769</v>
      </c>
      <c r="E24" s="48">
        <v>98.932265598932261</v>
      </c>
      <c r="F24" s="48">
        <v>98.498498498498492</v>
      </c>
      <c r="G24" s="48">
        <v>97.714381047714383</v>
      </c>
      <c r="H24" s="48">
        <v>97.447447447447445</v>
      </c>
      <c r="I24" s="48">
        <v>97.397397397397398</v>
      </c>
      <c r="J24" s="48">
        <v>97.113780447113783</v>
      </c>
      <c r="K24" s="48">
        <v>96.429763096429767</v>
      </c>
      <c r="L24" s="49">
        <v>95.528862195528859</v>
      </c>
      <c r="M24" s="49">
        <v>94.511177844511181</v>
      </c>
      <c r="N24" s="49">
        <v>93.727060393727058</v>
      </c>
      <c r="O24" s="49">
        <v>93.25992659325992</v>
      </c>
      <c r="P24" s="50">
        <v>93.243243243243242</v>
      </c>
      <c r="Q24" s="58">
        <v>93.593593593593596</v>
      </c>
      <c r="R24" s="79">
        <v>94.661000000000001</v>
      </c>
      <c r="S24" s="79">
        <v>94.927999999999997</v>
      </c>
      <c r="T24" s="144">
        <v>95.879000000000005</v>
      </c>
      <c r="U24" s="150">
        <v>95.879212545879213</v>
      </c>
    </row>
    <row r="25" spans="1:21" x14ac:dyDescent="0.2">
      <c r="A25" s="51" t="s">
        <v>37</v>
      </c>
      <c r="B25" s="52">
        <v>100</v>
      </c>
      <c r="C25" s="53">
        <v>101.10489915424955</v>
      </c>
      <c r="D25" s="53">
        <v>103.07634590133183</v>
      </c>
      <c r="E25" s="53">
        <v>103.51981437531094</v>
      </c>
      <c r="F25" s="53">
        <v>105.05452113560553</v>
      </c>
      <c r="G25" s="53">
        <v>105.93778799964115</v>
      </c>
      <c r="H25" s="53">
        <v>107.2847087992301</v>
      </c>
      <c r="I25" s="53">
        <v>108.12434244329721</v>
      </c>
      <c r="J25" s="53">
        <v>107.99385057049416</v>
      </c>
      <c r="K25" s="53">
        <v>106.68648511984863</v>
      </c>
      <c r="L25" s="54">
        <v>105.57322632999764</v>
      </c>
      <c r="M25" s="54">
        <v>104.28849306354138</v>
      </c>
      <c r="N25" s="54">
        <v>102.20959441494784</v>
      </c>
      <c r="O25" s="54">
        <v>99.78163000660615</v>
      </c>
      <c r="P25" s="53">
        <v>98.680197042727926</v>
      </c>
      <c r="Q25" s="52">
        <v>98.694469591315766</v>
      </c>
      <c r="R25" s="55">
        <v>97.946791938864564</v>
      </c>
      <c r="S25" s="106">
        <v>96.760961925808743</v>
      </c>
      <c r="T25" s="145">
        <v>98.037780622854299</v>
      </c>
      <c r="U25" s="106">
        <v>97.957660912182277</v>
      </c>
    </row>
    <row r="27" spans="1:21" x14ac:dyDescent="0.2">
      <c r="A27" s="97"/>
    </row>
    <row r="29" spans="1:21" x14ac:dyDescent="0.2">
      <c r="S29" s="1"/>
      <c r="T29" s="140">
        <f>T7+T15</f>
        <v>855844</v>
      </c>
    </row>
    <row r="34" spans="14:19" x14ac:dyDescent="0.2">
      <c r="S34" s="109"/>
    </row>
    <row r="36" spans="14:19" x14ac:dyDescent="0.2">
      <c r="N36" s="107" t="s">
        <v>52</v>
      </c>
    </row>
    <row r="49" spans="1:8" x14ac:dyDescent="0.2">
      <c r="A49" s="107" t="s">
        <v>62</v>
      </c>
    </row>
    <row r="50" spans="1:8" x14ac:dyDescent="0.2">
      <c r="A50" s="133" t="s">
        <v>68</v>
      </c>
      <c r="B50" s="133"/>
      <c r="C50" s="133"/>
      <c r="D50" s="133"/>
      <c r="E50" s="133"/>
      <c r="F50" s="133"/>
      <c r="G50" s="133"/>
      <c r="H50" s="133"/>
    </row>
    <row r="52" spans="1:8" x14ac:dyDescent="0.2">
      <c r="A52" s="132" t="s">
        <v>64</v>
      </c>
      <c r="B52" s="132"/>
    </row>
  </sheetData>
  <mergeCells count="2">
    <mergeCell ref="A52:B52"/>
    <mergeCell ref="A50:H50"/>
  </mergeCells>
  <phoneticPr fontId="3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workbookViewId="0">
      <selection activeCell="I24" sqref="I24"/>
    </sheetView>
  </sheetViews>
  <sheetFormatPr baseColWidth="10" defaultRowHeight="12" x14ac:dyDescent="0.2"/>
  <cols>
    <col min="1" max="1" width="3.42578125" style="9" customWidth="1"/>
    <col min="2" max="2" width="10.7109375" style="9" customWidth="1"/>
    <col min="3" max="4" width="10.7109375" style="10" customWidth="1"/>
    <col min="5" max="9" width="10.7109375" style="9" customWidth="1"/>
    <col min="10" max="10" width="3.7109375" style="9" customWidth="1"/>
    <col min="11" max="11" width="7" style="9" bestFit="1" customWidth="1"/>
    <col min="12" max="13" width="10.7109375" style="9" customWidth="1"/>
    <col min="14" max="16384" width="11.42578125" style="9"/>
  </cols>
  <sheetData>
    <row r="1" spans="1:13" s="8" customFormat="1" x14ac:dyDescent="0.2">
      <c r="A1" s="4" t="s">
        <v>40</v>
      </c>
      <c r="C1" s="12"/>
      <c r="D1" s="12"/>
    </row>
    <row r="3" spans="1:13" x14ac:dyDescent="0.2">
      <c r="I3" s="9" t="s">
        <v>30</v>
      </c>
    </row>
    <row r="4" spans="1:13" x14ac:dyDescent="0.2">
      <c r="B4" s="9" t="s">
        <v>24</v>
      </c>
    </row>
    <row r="5" spans="1:13" s="11" customFormat="1" ht="24" x14ac:dyDescent="0.2">
      <c r="C5" s="13" t="s">
        <v>6</v>
      </c>
      <c r="D5" s="13" t="s">
        <v>7</v>
      </c>
      <c r="E5" s="11" t="s">
        <v>0</v>
      </c>
      <c r="I5" s="11" t="s">
        <v>54</v>
      </c>
      <c r="J5" s="108" t="s">
        <v>25</v>
      </c>
      <c r="M5" s="71"/>
    </row>
    <row r="6" spans="1:13" x14ac:dyDescent="0.2">
      <c r="B6" s="9" t="s">
        <v>2</v>
      </c>
      <c r="C6" s="10">
        <f>302348+12212+43759</f>
        <v>358319</v>
      </c>
      <c r="D6" s="10">
        <f>384219+14776+91521</f>
        <v>490516</v>
      </c>
      <c r="E6" s="10">
        <f>SUM(C6:D6)</f>
        <v>848835</v>
      </c>
      <c r="F6" s="10"/>
      <c r="I6" s="9">
        <v>100</v>
      </c>
      <c r="J6" s="9">
        <v>100</v>
      </c>
      <c r="M6" s="71"/>
    </row>
    <row r="7" spans="1:13" x14ac:dyDescent="0.2">
      <c r="B7" s="9" t="s">
        <v>3</v>
      </c>
      <c r="C7" s="10">
        <f>302347+12071+43698</f>
        <v>358116</v>
      </c>
      <c r="D7" s="10">
        <f>387924+8023+2593+4050+93281</f>
        <v>495871</v>
      </c>
      <c r="E7" s="10">
        <f t="shared" ref="E7:E19" si="0">SUM(C7:D7)</f>
        <v>853987</v>
      </c>
      <c r="F7" s="10"/>
      <c r="G7" s="17"/>
      <c r="H7" s="17"/>
      <c r="I7" s="19">
        <f t="shared" ref="I7:I22" si="1">C7/$C$6*100</f>
        <v>99.943346571072141</v>
      </c>
      <c r="J7" s="19">
        <f t="shared" ref="J7:J22" si="2">D7/$D$6*100</f>
        <v>101.09170750801198</v>
      </c>
      <c r="M7" s="75"/>
    </row>
    <row r="8" spans="1:13" x14ac:dyDescent="0.2">
      <c r="B8" s="9" t="s">
        <v>4</v>
      </c>
      <c r="C8" s="10">
        <f>302906+12321+43851</f>
        <v>359078</v>
      </c>
      <c r="D8" s="10">
        <f>396549+8243+2685+4147+93916</f>
        <v>505540</v>
      </c>
      <c r="E8" s="10">
        <f t="shared" si="0"/>
        <v>864618</v>
      </c>
      <c r="F8" s="10"/>
      <c r="G8" s="17"/>
      <c r="H8" s="17"/>
      <c r="I8" s="19">
        <f t="shared" si="1"/>
        <v>100.21182242638542</v>
      </c>
      <c r="J8" s="19">
        <f t="shared" si="2"/>
        <v>103.06289703088176</v>
      </c>
      <c r="M8" s="75"/>
    </row>
    <row r="9" spans="1:13" x14ac:dyDescent="0.2">
      <c r="B9" s="9" t="s">
        <v>5</v>
      </c>
      <c r="C9" s="10">
        <f>302812+12469+43777</f>
        <v>359058</v>
      </c>
      <c r="D9" s="10">
        <v>507715</v>
      </c>
      <c r="E9" s="10">
        <f t="shared" si="0"/>
        <v>866773</v>
      </c>
      <c r="F9" s="10"/>
      <c r="G9" s="17"/>
      <c r="H9" s="17"/>
      <c r="I9" s="19">
        <f t="shared" si="1"/>
        <v>100.20624080777185</v>
      </c>
      <c r="J9" s="19">
        <f t="shared" si="2"/>
        <v>103.50630764337963</v>
      </c>
      <c r="M9" s="75"/>
    </row>
    <row r="10" spans="1:13" x14ac:dyDescent="0.2">
      <c r="B10" s="9" t="s">
        <v>8</v>
      </c>
      <c r="C10" s="10">
        <f>314729+44162</f>
        <v>358891</v>
      </c>
      <c r="D10" s="10">
        <f>420248+94994</f>
        <v>515242</v>
      </c>
      <c r="E10" s="10">
        <f t="shared" si="0"/>
        <v>874133</v>
      </c>
      <c r="F10" s="10"/>
      <c r="G10" s="17"/>
      <c r="H10" s="17"/>
      <c r="I10" s="19">
        <f t="shared" si="1"/>
        <v>100.15963429234844</v>
      </c>
      <c r="J10" s="19">
        <f t="shared" si="2"/>
        <v>105.04081416304463</v>
      </c>
      <c r="M10" s="75"/>
    </row>
    <row r="11" spans="1:13" s="14" customFormat="1" ht="11.25" customHeight="1" x14ac:dyDescent="0.2">
      <c r="B11" s="14" t="s">
        <v>9</v>
      </c>
      <c r="C11" s="15">
        <f>316152+44360</f>
        <v>360512</v>
      </c>
      <c r="D11" s="15">
        <f>423640+95934</f>
        <v>519574</v>
      </c>
      <c r="E11" s="10">
        <f t="shared" si="0"/>
        <v>880086</v>
      </c>
      <c r="F11" s="10"/>
      <c r="G11" s="17"/>
      <c r="H11" s="17"/>
      <c r="I11" s="19">
        <f t="shared" si="1"/>
        <v>100.61202448097923</v>
      </c>
      <c r="J11" s="19">
        <f t="shared" si="2"/>
        <v>105.92396578297141</v>
      </c>
      <c r="M11" s="75"/>
    </row>
    <row r="12" spans="1:13" x14ac:dyDescent="0.2">
      <c r="B12" s="9" t="s">
        <v>10</v>
      </c>
      <c r="C12" s="10">
        <f>317293+44810</f>
        <v>362103</v>
      </c>
      <c r="D12" s="10">
        <f>428925+97254</f>
        <v>526179</v>
      </c>
      <c r="E12" s="10">
        <f t="shared" si="0"/>
        <v>888282</v>
      </c>
      <c r="F12" s="10"/>
      <c r="G12" s="17"/>
      <c r="H12" s="17"/>
      <c r="I12" s="19">
        <f t="shared" si="1"/>
        <v>101.05604224168967</v>
      </c>
      <c r="J12" s="19">
        <f t="shared" si="2"/>
        <v>107.27050697632696</v>
      </c>
      <c r="M12" s="75"/>
    </row>
    <row r="13" spans="1:13" x14ac:dyDescent="0.2">
      <c r="B13" s="9" t="s">
        <v>12</v>
      </c>
      <c r="C13" s="10">
        <f>318236+45640</f>
        <v>363876</v>
      </c>
      <c r="D13" s="10">
        <f>431769+98529</f>
        <v>530298</v>
      </c>
      <c r="E13" s="10">
        <f t="shared" si="0"/>
        <v>894174</v>
      </c>
      <c r="F13" s="10"/>
      <c r="G13" s="17"/>
      <c r="H13" s="17"/>
      <c r="I13" s="19">
        <f t="shared" si="1"/>
        <v>101.55085273178368</v>
      </c>
      <c r="J13" s="19">
        <f t="shared" si="2"/>
        <v>108.11023493627118</v>
      </c>
      <c r="M13" s="75"/>
    </row>
    <row r="14" spans="1:13" x14ac:dyDescent="0.2">
      <c r="B14" s="9" t="s">
        <v>11</v>
      </c>
      <c r="C14" s="10">
        <f>318381+45999</f>
        <v>364380</v>
      </c>
      <c r="D14" s="10">
        <f>430263+99395</f>
        <v>529658</v>
      </c>
      <c r="E14" s="10">
        <f t="shared" si="0"/>
        <v>894038</v>
      </c>
      <c r="F14" s="10"/>
      <c r="G14" s="17"/>
      <c r="H14" s="17"/>
      <c r="I14" s="19">
        <f t="shared" si="1"/>
        <v>101.69150952084595</v>
      </c>
      <c r="J14" s="19">
        <f t="shared" si="2"/>
        <v>107.97976008937526</v>
      </c>
      <c r="M14" s="75"/>
    </row>
    <row r="15" spans="1:13" x14ac:dyDescent="0.2">
      <c r="B15" s="9" t="s">
        <v>13</v>
      </c>
      <c r="C15" s="10">
        <f>318236+46079</f>
        <v>364315</v>
      </c>
      <c r="D15" s="10">
        <f>424385+98861</f>
        <v>523246</v>
      </c>
      <c r="E15" s="10">
        <f t="shared" si="0"/>
        <v>887561</v>
      </c>
      <c r="F15" s="10"/>
      <c r="G15" s="17"/>
      <c r="H15" s="17"/>
      <c r="I15" s="19">
        <f t="shared" si="1"/>
        <v>101.67336926035182</v>
      </c>
      <c r="J15" s="19">
        <f t="shared" si="2"/>
        <v>106.67256521703676</v>
      </c>
      <c r="M15" s="75"/>
    </row>
    <row r="16" spans="1:13" x14ac:dyDescent="0.2">
      <c r="B16" s="9" t="s">
        <v>18</v>
      </c>
      <c r="C16" s="10">
        <v>366235</v>
      </c>
      <c r="D16" s="10">
        <v>517786</v>
      </c>
      <c r="E16" s="10">
        <f t="shared" si="0"/>
        <v>884021</v>
      </c>
      <c r="F16" s="10"/>
      <c r="G16" s="17"/>
      <c r="H16" s="17"/>
      <c r="I16" s="19">
        <f t="shared" si="1"/>
        <v>102.20920464725565</v>
      </c>
      <c r="J16" s="19">
        <f t="shared" si="2"/>
        <v>105.55945167945593</v>
      </c>
      <c r="M16" s="75"/>
    </row>
    <row r="17" spans="2:13" x14ac:dyDescent="0.2">
      <c r="B17" s="9" t="s">
        <v>19</v>
      </c>
      <c r="C17" s="10">
        <f>321339+46132</f>
        <v>367471</v>
      </c>
      <c r="D17" s="10">
        <f>413107+98777</f>
        <v>511884</v>
      </c>
      <c r="E17" s="10">
        <f t="shared" si="0"/>
        <v>879355</v>
      </c>
      <c r="F17" s="10"/>
      <c r="G17" s="17"/>
      <c r="H17" s="17"/>
      <c r="I17" s="19">
        <f t="shared" si="1"/>
        <v>102.55414867757501</v>
      </c>
      <c r="J17" s="19">
        <f t="shared" si="2"/>
        <v>104.3562289507376</v>
      </c>
      <c r="M17" s="75"/>
    </row>
    <row r="18" spans="2:13" x14ac:dyDescent="0.2">
      <c r="B18" s="9" t="s">
        <v>20</v>
      </c>
      <c r="C18" s="10">
        <f>322357+46379</f>
        <v>368736</v>
      </c>
      <c r="D18" s="10">
        <f>404226+97061</f>
        <v>501287</v>
      </c>
      <c r="E18" s="10">
        <f t="shared" si="0"/>
        <v>870023</v>
      </c>
      <c r="F18" s="10"/>
      <c r="G18" s="17"/>
      <c r="H18" s="17"/>
      <c r="I18" s="19">
        <f t="shared" si="1"/>
        <v>102.90718605488405</v>
      </c>
      <c r="J18" s="19">
        <f t="shared" si="2"/>
        <v>102.19585089986872</v>
      </c>
      <c r="M18" s="75"/>
    </row>
    <row r="19" spans="2:13" x14ac:dyDescent="0.2">
      <c r="B19" s="9" t="s">
        <v>21</v>
      </c>
      <c r="C19" s="10">
        <f>321739+46140</f>
        <v>367879</v>
      </c>
      <c r="D19" s="10">
        <f>393860+95521</f>
        <v>489381</v>
      </c>
      <c r="E19" s="10">
        <f t="shared" si="0"/>
        <v>857260</v>
      </c>
      <c r="F19" s="10"/>
      <c r="G19" s="17"/>
      <c r="H19" s="17"/>
      <c r="I19" s="19">
        <f t="shared" si="1"/>
        <v>102.66801369729208</v>
      </c>
      <c r="J19" s="19">
        <f t="shared" si="2"/>
        <v>99.768611013708011</v>
      </c>
      <c r="M19" s="75"/>
    </row>
    <row r="20" spans="2:13" x14ac:dyDescent="0.2">
      <c r="B20" s="9" t="s">
        <v>23</v>
      </c>
      <c r="C20" s="10">
        <f>323445+45483</f>
        <v>368928</v>
      </c>
      <c r="D20" s="10">
        <f>389008+94971</f>
        <v>483979</v>
      </c>
      <c r="E20" s="10">
        <f>SUM(C20:D20)</f>
        <v>852907</v>
      </c>
      <c r="F20" s="10"/>
      <c r="G20" s="17"/>
      <c r="H20" s="17"/>
      <c r="I20" s="19">
        <f t="shared" si="1"/>
        <v>102.96076959357443</v>
      </c>
      <c r="J20" s="19">
        <f t="shared" si="2"/>
        <v>98.66732175912712</v>
      </c>
      <c r="M20" s="75"/>
    </row>
    <row r="21" spans="2:13" x14ac:dyDescent="0.2">
      <c r="B21" s="9" t="s">
        <v>28</v>
      </c>
      <c r="C21" s="10">
        <v>375245</v>
      </c>
      <c r="D21" s="10">
        <v>484049</v>
      </c>
      <c r="E21" s="10">
        <f>SUM(C21:D21)</f>
        <v>859294</v>
      </c>
      <c r="F21" s="10"/>
      <c r="G21" s="17"/>
      <c r="H21" s="17"/>
      <c r="I21" s="19">
        <f t="shared" si="1"/>
        <v>104.72372383267424</v>
      </c>
      <c r="J21" s="19">
        <f t="shared" si="2"/>
        <v>98.681592445506368</v>
      </c>
      <c r="M21" s="75"/>
    </row>
    <row r="22" spans="2:13" s="14" customFormat="1" x14ac:dyDescent="0.2">
      <c r="B22" s="14" t="s">
        <v>29</v>
      </c>
      <c r="C22" s="15">
        <v>369265</v>
      </c>
      <c r="D22" s="15">
        <v>480382</v>
      </c>
      <c r="E22" s="15">
        <f>SUM(C22:D22)</f>
        <v>849647</v>
      </c>
      <c r="F22" s="63">
        <f t="shared" ref="F22:H25" si="3">(C22-C$6)/C$6*100</f>
        <v>3.0548198672132933</v>
      </c>
      <c r="G22" s="63">
        <f t="shared" si="3"/>
        <v>-2.0659876538176127</v>
      </c>
      <c r="H22" s="63">
        <f t="shared" si="3"/>
        <v>9.5660522952046037E-2</v>
      </c>
      <c r="I22" s="19">
        <f t="shared" si="1"/>
        <v>103.0548198672133</v>
      </c>
      <c r="J22" s="19">
        <f t="shared" si="2"/>
        <v>97.934012346182385</v>
      </c>
      <c r="M22" s="75"/>
    </row>
    <row r="23" spans="2:13" x14ac:dyDescent="0.2">
      <c r="B23" s="14" t="s">
        <v>41</v>
      </c>
      <c r="C23" s="10">
        <v>367039</v>
      </c>
      <c r="D23" s="10">
        <v>474628</v>
      </c>
      <c r="E23" s="10">
        <v>841667</v>
      </c>
      <c r="F23" s="63">
        <f t="shared" si="3"/>
        <v>2.4335857155216445</v>
      </c>
      <c r="G23" s="63">
        <f t="shared" si="3"/>
        <v>-3.2390380741912597</v>
      </c>
      <c r="H23" s="63">
        <f t="shared" si="3"/>
        <v>-0.84445151295599263</v>
      </c>
      <c r="I23" s="19">
        <v>102.43358571552163</v>
      </c>
      <c r="J23" s="19">
        <v>96.760961925808743</v>
      </c>
      <c r="M23" s="75"/>
    </row>
    <row r="24" spans="2:13" x14ac:dyDescent="0.2">
      <c r="B24" s="14" t="s">
        <v>44</v>
      </c>
      <c r="C24" s="115">
        <v>374953</v>
      </c>
      <c r="D24" s="115">
        <v>480891</v>
      </c>
      <c r="E24" s="115">
        <f>C24+D24</f>
        <v>855844</v>
      </c>
      <c r="F24" s="116">
        <f t="shared" si="3"/>
        <v>4.6422322009159442</v>
      </c>
      <c r="G24" s="116">
        <f t="shared" si="3"/>
        <v>-1.9622193771456995</v>
      </c>
      <c r="H24" s="116">
        <f t="shared" si="3"/>
        <v>0.82571995735331372</v>
      </c>
      <c r="I24" s="117">
        <f>C24/C$6*100</f>
        <v>104.64223220091596</v>
      </c>
      <c r="J24" s="117">
        <f>D24/D$6*100</f>
        <v>98.037780622854299</v>
      </c>
      <c r="M24" s="75"/>
    </row>
    <row r="25" spans="2:13" x14ac:dyDescent="0.2">
      <c r="B25" s="9" t="s">
        <v>53</v>
      </c>
      <c r="C25" s="70">
        <v>374530</v>
      </c>
      <c r="D25" s="10">
        <v>480498</v>
      </c>
      <c r="E25" s="10">
        <f>SUM(C25:D25)</f>
        <v>855028</v>
      </c>
      <c r="F25" s="63">
        <f t="shared" si="3"/>
        <v>4.5241809672386895</v>
      </c>
      <c r="G25" s="63">
        <f t="shared" si="3"/>
        <v>-2.0423390878177266</v>
      </c>
      <c r="H25" s="63">
        <f t="shared" si="3"/>
        <v>0.7295882002980556</v>
      </c>
      <c r="I25" s="19">
        <f>C25/C$6*100</f>
        <v>104.52418096723871</v>
      </c>
      <c r="J25" s="19">
        <f>D25/D$6*100</f>
        <v>97.957660912182277</v>
      </c>
    </row>
  </sheetData>
  <phoneticPr fontId="3" type="noConversion"/>
  <pageMargins left="0" right="0" top="0" bottom="0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4</vt:i4>
      </vt:variant>
    </vt:vector>
  </HeadingPairs>
  <TitlesOfParts>
    <vt:vector size="9" baseType="lpstr">
      <vt:lpstr>L'État de L'École 2015</vt:lpstr>
      <vt:lpstr>Tableau 7.1</vt:lpstr>
      <vt:lpstr>Tableau 7.2</vt:lpstr>
      <vt:lpstr>Figure 7.3</vt:lpstr>
      <vt:lpstr>Série</vt:lpstr>
      <vt:lpstr>'Figure 7.3'!Zone_d_impression</vt:lpstr>
      <vt:lpstr>Série!Zone_d_impression</vt:lpstr>
      <vt:lpstr>'Tableau 7.1'!Zone_d_impression</vt:lpstr>
      <vt:lpstr>'Tableau 7.2'!Zone_d_impression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Les personnels de l'education nationale</dc:title>
  <dc:creator>MENESR - DEPP - 2015</dc:creator>
  <cp:keywords>personnels, éducation nationale</cp:keywords>
  <cp:lastModifiedBy>AB</cp:lastModifiedBy>
  <cp:lastPrinted>2015-07-28T08:55:00Z</cp:lastPrinted>
  <dcterms:created xsi:type="dcterms:W3CDTF">2000-07-04T07:54:33Z</dcterms:created>
  <dcterms:modified xsi:type="dcterms:W3CDTF">2015-11-02T15:31:21Z</dcterms:modified>
</cp:coreProperties>
</file>