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25440" windowHeight="11385" tabRatio="367" activeTab="0"/>
  </bookViews>
  <sheets>
    <sheet name="L'État de L'École 2016" sheetId="1" r:id="rId1"/>
    <sheet name="Tableau 7.1" sheetId="2" r:id="rId2"/>
    <sheet name="Tableau 7.2" sheetId="3" r:id="rId3"/>
    <sheet name="Figure 7.3" sheetId="4" r:id="rId4"/>
    <sheet name="Série" sheetId="5" r:id="rId5"/>
  </sheets>
  <definedNames>
    <definedName name="_xlnm.Print_Area" localSheetId="3">'Figure 7.3'!$A$27:$N$52</definedName>
    <definedName name="_xlnm.Print_Area" localSheetId="4">'Série'!$A$1:$K$24</definedName>
    <definedName name="_xlnm.Print_Area" localSheetId="1">'Tableau 7.1'!$A$1:$H$21</definedName>
    <definedName name="_xlnm.Print_Area" localSheetId="2">'Tableau 7.2'!$A$1:$B$16</definedName>
  </definedNames>
  <calcPr fullCalcOnLoad="1"/>
</workbook>
</file>

<file path=xl/sharedStrings.xml><?xml version="1.0" encoding="utf-8"?>
<sst xmlns="http://schemas.openxmlformats.org/spreadsheetml/2006/main" count="190" uniqueCount="75">
  <si>
    <t>Total</t>
  </si>
  <si>
    <t>1995-96</t>
  </si>
  <si>
    <t>1996-97</t>
  </si>
  <si>
    <t>1997-98</t>
  </si>
  <si>
    <t>1998-99</t>
  </si>
  <si>
    <t>1er degré</t>
  </si>
  <si>
    <t>2nd degré</t>
  </si>
  <si>
    <t>1999-00</t>
  </si>
  <si>
    <t>2000-01</t>
  </si>
  <si>
    <t>2001-02</t>
  </si>
  <si>
    <t>2003-04</t>
  </si>
  <si>
    <t>2002-03</t>
  </si>
  <si>
    <t>2004-05</t>
  </si>
  <si>
    <t xml:space="preserve">Enseignement scolaire du premier degré public </t>
  </si>
  <si>
    <t>Enseignement du premier degré privé</t>
  </si>
  <si>
    <t>Enseignement scolaire du second degré public</t>
  </si>
  <si>
    <t>Enseignement du second degré privé</t>
  </si>
  <si>
    <t>2005-06</t>
  </si>
  <si>
    <t>2006-07</t>
  </si>
  <si>
    <t>2007-08</t>
  </si>
  <si>
    <t>2008-09</t>
  </si>
  <si>
    <t xml:space="preserve">Total enseignants </t>
  </si>
  <si>
    <t>2009-2010</t>
  </si>
  <si>
    <t>(France métropolitaine + DOM -  public+privé )</t>
  </si>
  <si>
    <t>2nd</t>
  </si>
  <si>
    <t>Public</t>
  </si>
  <si>
    <t xml:space="preserve">Privé </t>
  </si>
  <si>
    <t xml:space="preserve">2010-2011 </t>
  </si>
  <si>
    <t>2011-2012</t>
  </si>
  <si>
    <t>base 100=1995</t>
  </si>
  <si>
    <t xml:space="preserve">Premier degré </t>
  </si>
  <si>
    <t>2009-10</t>
  </si>
  <si>
    <t>2010-11</t>
  </si>
  <si>
    <t>Elèves</t>
  </si>
  <si>
    <t>Enseignants</t>
  </si>
  <si>
    <t>indice élèves</t>
  </si>
  <si>
    <t>indice enseignants</t>
  </si>
  <si>
    <t>Collèges et lycées</t>
  </si>
  <si>
    <t>2011-12</t>
  </si>
  <si>
    <t>Évolution des effectifs d'enseignants</t>
  </si>
  <si>
    <t>2012-2013</t>
  </si>
  <si>
    <t>1999-2000</t>
  </si>
  <si>
    <t>2013-2014</t>
  </si>
  <si>
    <t>2012-13</t>
  </si>
  <si>
    <t>2013-14</t>
  </si>
  <si>
    <t>Type de personnel</t>
  </si>
  <si>
    <t>Effectifs</t>
  </si>
  <si>
    <r>
      <t>Personnel administratif, technique, d'encadrement et de surveillance</t>
    </r>
    <r>
      <rPr>
        <b/>
        <vertAlign val="superscript"/>
        <sz val="8"/>
        <rFont val="Arial"/>
        <family val="2"/>
      </rPr>
      <t>1</t>
    </r>
  </si>
  <si>
    <r>
      <t xml:space="preserve">Enseignants </t>
    </r>
    <r>
      <rPr>
        <b/>
        <vertAlign val="superscript"/>
        <sz val="8"/>
        <rFont val="Arial"/>
        <family val="2"/>
      </rPr>
      <t>1</t>
    </r>
  </si>
  <si>
    <t xml:space="preserve"> </t>
  </si>
  <si>
    <t>2014-2015</t>
  </si>
  <si>
    <t>1er deg</t>
  </si>
  <si>
    <r>
      <t xml:space="preserve">7.1 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 xml:space="preserve"> </t>
    </r>
    <r>
      <rPr>
        <b/>
        <sz val="12"/>
        <rFont val="Calibri"/>
        <family val="2"/>
      </rPr>
      <t>É</t>
    </r>
    <r>
      <rPr>
        <b/>
        <sz val="12"/>
        <rFont val="Arial"/>
        <family val="2"/>
      </rPr>
      <t>volution des effectifs des personnels de l'éducation nationale (hors enseignement supérieur)</t>
    </r>
  </si>
  <si>
    <t>7.3 – Évolutions comparées des effectifs d'élèves et d'enseignants</t>
  </si>
  <si>
    <r>
      <t xml:space="preserve">dont aides-éducateurs et assistants d'éducation, accompagnants des élèves en situation de handicap </t>
    </r>
    <r>
      <rPr>
        <b/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, assistants pédagogiques </t>
    </r>
    <r>
      <rPr>
        <b/>
        <vertAlign val="superscript"/>
        <sz val="8"/>
        <rFont val="Arial"/>
        <family val="2"/>
      </rPr>
      <t>4</t>
    </r>
  </si>
  <si>
    <r>
      <t>Part des enseignants</t>
    </r>
    <r>
      <rPr>
        <b/>
        <sz val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5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</si>
  <si>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Les derniers aides éducateurs ont été recensés sur l'année scolaire 2006-2007.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</si>
  <si>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Enseignants dans les établissements des premier et second degrés public et privé, y compris les stagiaires affectés directement en école ou établissement depuis la rentrée 2010.</t>
    </r>
  </si>
  <si>
    <r>
      <rPr>
        <b/>
        <sz val="9"/>
        <rFont val="MS Sans Serif"/>
        <family val="2"/>
      </rPr>
      <t xml:space="preserve">1. </t>
    </r>
    <r>
      <rPr>
        <sz val="9"/>
        <rFont val="MS Sans Serif"/>
        <family val="2"/>
      </rPr>
      <t>Non compris les personnels rémunérés sur le chapitre « Formations supérieures et recherche universitaire », et ceux exerçant en administration centrale et rémunérés au titre de l'Enseignement supérieur.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</si>
  <si>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Les personnels rémunérés sur les chapitres « Formations supérieures et recherche universitaire» et « Vie étudiante » comptabilisés dans la publication « État de l'enseignement supérieur et de la recherche » ne sont plus comptabilisés depuis 2007, ni à partir de 2010, les personnels exerçant en administration centrale et rémunérés au titre de l'enseignement supérieur.</t>
    </r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</si>
  <si>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La part des enseignants a été recalculée sur le total, y compris les assistants d'éducation, calcul différent de l'édition 2011.</t>
    </r>
  </si>
  <si>
    <r>
      <rPr>
        <b/>
        <sz val="9"/>
        <rFont val="Arial"/>
        <family val="2"/>
      </rPr>
      <t>Champ :</t>
    </r>
    <r>
      <rPr>
        <sz val="9"/>
        <rFont val="Arial"/>
        <family val="2"/>
      </rPr>
      <t xml:space="preserve"> France métropolitaine + DOM y compris Mayotte à partir de 2011,</t>
    </r>
    <r>
      <rPr>
        <sz val="9"/>
        <color indexed="10"/>
        <rFont val="Arial"/>
        <family val="2"/>
      </rPr>
      <t xml:space="preserve"> public et privé sous contrat.</t>
    </r>
  </si>
  <si>
    <r>
      <rPr>
        <b/>
        <sz val="10"/>
        <rFont val="Arial"/>
        <family val="2"/>
      </rPr>
      <t>Note :</t>
    </r>
    <r>
      <rPr>
        <sz val="10"/>
        <rFont val="Arial"/>
        <family val="2"/>
      </rPr>
      <t xml:space="preserve"> Les admissibles contractuels du premier degré privé n'étaient pas recensés dans l'édition 2014 de l'</t>
    </r>
    <r>
      <rPr>
        <i/>
        <sz val="10"/>
        <rFont val="Arial"/>
        <family val="2"/>
      </rPr>
      <t>état de l'</t>
    </r>
    <r>
      <rPr>
        <i/>
        <sz val="10"/>
        <rFont val="Calibri"/>
        <family val="2"/>
      </rPr>
      <t>É</t>
    </r>
    <r>
      <rPr>
        <i/>
        <sz val="10"/>
        <rFont val="Arial"/>
        <family val="2"/>
      </rPr>
      <t>cole</t>
    </r>
    <r>
      <rPr>
        <sz val="10"/>
        <rFont val="Arial"/>
        <family val="2"/>
      </rPr>
      <t>. Ils sont été intégrés au titre de l'année 2013-2014.</t>
    </r>
  </si>
  <si>
    <r>
      <t xml:space="preserve">Personnels administratifs, techniques, d'encadrement, surveillance </t>
    </r>
    <r>
      <rPr>
        <b/>
        <vertAlign val="superscript"/>
        <sz val="8"/>
        <rFont val="Arial"/>
        <family val="2"/>
      </rPr>
      <t>2</t>
    </r>
  </si>
  <si>
    <t>2015-2016</t>
  </si>
  <si>
    <t>2015-16</t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</si>
  <si>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France métropolitaine + DOM y compris Mayotte à partir de 2011, public et privé sous contrat pour les enseignants, public pour les  personnels  administratifs, techniques ou d’encadrement. </t>
    </r>
  </si>
  <si>
    <r>
      <rPr>
        <b/>
        <sz val="8"/>
        <rFont val="Arial"/>
        <family val="2"/>
      </rPr>
      <t xml:space="preserve">Source : </t>
    </r>
    <r>
      <rPr>
        <sz val="8"/>
        <rFont val="Arial"/>
        <family val="2"/>
      </rPr>
      <t>MENESR-DEPP,  Fichier de paye  janvier 1999, Base "bulletins de salaire" décembre 2011 à décembre 2015</t>
    </r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</si>
  <si>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France métropolitaine + DOM y compris Mayotte à partir de 2011, public et privé sous contrat pour les enseignants,public et privé sous contrat pour les enseignants, public pour les  personnels  administratifs, techniques ou d’encadrement. </t>
    </r>
  </si>
  <si>
    <r>
      <rPr>
        <b/>
        <sz val="8"/>
        <rFont val="Arial"/>
        <family val="2"/>
      </rPr>
      <t xml:space="preserve">Source : </t>
    </r>
    <r>
      <rPr>
        <sz val="8"/>
        <rFont val="Arial"/>
        <family val="2"/>
      </rPr>
      <t>MENESR-DEPP,  Base "bulletins de salaire" décembre 2015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</si>
  <si>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Corps créé en 2014 (décret du 27 juin 2014). Ces personnels ne sont recensés que partiellement dans les systèmes d'information utilisés. Leurs effectifs sont donc sous -estimés.</t>
    </r>
  </si>
  <si>
    <r>
      <t>Assistants d'éducation et AESH</t>
    </r>
    <r>
      <rPr>
        <vertAlign val="superscript"/>
        <sz val="8"/>
        <rFont val="Arial"/>
        <family val="2"/>
      </rPr>
      <t xml:space="preserve"> 2</t>
    </r>
  </si>
  <si>
    <r>
      <t xml:space="preserve">2. </t>
    </r>
    <r>
      <rPr>
        <sz val="9"/>
        <rFont val="MS Sans Serif"/>
        <family val="2"/>
      </rPr>
      <t xml:space="preserve">AESH </t>
    </r>
    <r>
      <rPr>
        <b/>
        <sz val="9"/>
        <rFont val="MS Sans Serif"/>
        <family val="2"/>
      </rPr>
      <t>:</t>
    </r>
    <r>
      <rPr>
        <sz val="9"/>
        <rFont val="MS Sans Serif"/>
        <family val="2"/>
      </rPr>
      <t>accompagnants des élèves en situation de handicap</t>
    </r>
  </si>
  <si>
    <t>7.2 – Répartition des effectifs des personnels de l'Éducation nationale, en décembre 2015</t>
  </si>
  <si>
    <r>
      <rPr>
        <b/>
        <sz val="16"/>
        <rFont val="Akkurat"/>
        <family val="0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  <family val="0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  <family val="0"/>
      </rPr>
      <t>COLE</t>
    </r>
    <r>
      <rPr>
        <b/>
        <sz val="16"/>
        <color indexed="62"/>
        <rFont val="Akkurat"/>
        <family val="0"/>
      </rPr>
      <t xml:space="preserve"> </t>
    </r>
    <r>
      <rPr>
        <b/>
        <sz val="16"/>
        <color indexed="14"/>
        <rFont val="Akkurat"/>
        <family val="0"/>
      </rPr>
      <t xml:space="preserve">2016 </t>
    </r>
    <r>
      <rPr>
        <b/>
        <sz val="11"/>
        <color indexed="62"/>
        <rFont val="Akkurat"/>
        <family val="0"/>
      </rPr>
      <t xml:space="preserve">     </t>
    </r>
    <r>
      <rPr>
        <b/>
        <sz val="11"/>
        <color indexed="62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vingt-sixième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                              </t>
    </r>
    <r>
      <rPr>
        <b/>
        <sz val="11"/>
        <color indexed="62"/>
        <rFont val="Calibri"/>
        <family val="2"/>
      </rPr>
      <t xml:space="preserve">  www.education.gouv.fr/statistiques/etat-ecole     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</si>
</sst>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&quot;Vrai&quot;;&quot;Vrai&quot;;&quot;Faux&quot;"/>
    <numFmt numFmtId="174" formatCode="&quot;Actif&quot;;&quot;Actif&quot;;&quot;Inactif&quot;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#,##0.0"/>
    <numFmt numFmtId="181" formatCode="ge\ne\r\a\a\l"/>
    <numFmt numFmtId="182" formatCode="0.0&quot; &quot;%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MS Sans Serif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i/>
      <sz val="8"/>
      <color indexed="63"/>
      <name val="Arial"/>
      <family val="2"/>
    </font>
    <font>
      <sz val="10"/>
      <color indexed="63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  <font>
      <b/>
      <sz val="16"/>
      <name val="Akkurat"/>
      <family val="0"/>
    </font>
    <font>
      <b/>
      <sz val="1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name val="MS Sans Serif"/>
      <family val="2"/>
    </font>
    <font>
      <b/>
      <sz val="12"/>
      <name val="Calibri"/>
      <family val="2"/>
    </font>
    <font>
      <sz val="9"/>
      <color indexed="10"/>
      <name val="Arial"/>
      <family val="2"/>
    </font>
    <font>
      <i/>
      <sz val="10"/>
      <name val="Calibri"/>
      <family val="2"/>
    </font>
    <font>
      <b/>
      <sz val="11"/>
      <color indexed="62"/>
      <name val="Calibri"/>
      <family val="2"/>
    </font>
    <font>
      <vertAlign val="superscript"/>
      <sz val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62"/>
      <name val="Akkurat"/>
      <family val="0"/>
    </font>
    <font>
      <b/>
      <sz val="16"/>
      <color indexed="14"/>
      <name val="Akkurat"/>
      <family val="0"/>
    </font>
    <font>
      <b/>
      <sz val="11"/>
      <color indexed="62"/>
      <name val="Akkurat"/>
      <family val="0"/>
    </font>
    <font>
      <sz val="9"/>
      <color indexed="8"/>
      <name val="Arial"/>
      <family val="0"/>
    </font>
    <font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33339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64" fillId="32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3" borderId="9" applyNumberFormat="0" applyAlignment="0" applyProtection="0"/>
  </cellStyleXfs>
  <cellXfs count="14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3" fontId="14" fillId="0" borderId="13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3" fillId="0" borderId="13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13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4" fillId="0" borderId="12" xfId="0" applyFont="1" applyBorder="1" applyAlignment="1">
      <alignment/>
    </xf>
    <xf numFmtId="175" fontId="14" fillId="0" borderId="12" xfId="0" applyNumberFormat="1" applyFont="1" applyBorder="1" applyAlignment="1">
      <alignment/>
    </xf>
    <xf numFmtId="0" fontId="14" fillId="0" borderId="14" xfId="0" applyFont="1" applyBorder="1" applyAlignment="1">
      <alignment/>
    </xf>
    <xf numFmtId="175" fontId="14" fillId="0" borderId="14" xfId="0" applyNumberFormat="1" applyFont="1" applyBorder="1" applyAlignment="1">
      <alignment/>
    </xf>
    <xf numFmtId="0" fontId="15" fillId="0" borderId="0" xfId="0" applyFont="1" applyAlignment="1">
      <alignment/>
    </xf>
    <xf numFmtId="3" fontId="13" fillId="0" borderId="13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3" fillId="0" borderId="10" xfId="0" applyFont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3" fillId="0" borderId="12" xfId="0" applyFont="1" applyBorder="1" applyAlignment="1">
      <alignment/>
    </xf>
    <xf numFmtId="1" fontId="14" fillId="0" borderId="16" xfId="0" applyNumberFormat="1" applyFont="1" applyBorder="1" applyAlignment="1">
      <alignment/>
    </xf>
    <xf numFmtId="1" fontId="14" fillId="0" borderId="17" xfId="0" applyNumberFormat="1" applyFont="1" applyBorder="1" applyAlignment="1">
      <alignment/>
    </xf>
    <xf numFmtId="1" fontId="14" fillId="0" borderId="12" xfId="0" applyNumberFormat="1" applyFont="1" applyBorder="1" applyAlignment="1">
      <alignment/>
    </xf>
    <xf numFmtId="0" fontId="13" fillId="0" borderId="13" xfId="0" applyFont="1" applyBorder="1" applyAlignment="1">
      <alignment/>
    </xf>
    <xf numFmtId="1" fontId="14" fillId="0" borderId="18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0" fontId="13" fillId="0" borderId="14" xfId="0" applyFont="1" applyBorder="1" applyAlignment="1">
      <alignment/>
    </xf>
    <xf numFmtId="1" fontId="13" fillId="0" borderId="19" xfId="0" applyNumberFormat="1" applyFont="1" applyBorder="1" applyAlignment="1">
      <alignment/>
    </xf>
    <xf numFmtId="1" fontId="13" fillId="0" borderId="20" xfId="0" applyNumberFormat="1" applyFont="1" applyBorder="1" applyAlignment="1">
      <alignment/>
    </xf>
    <xf numFmtId="1" fontId="13" fillId="0" borderId="21" xfId="0" applyNumberFormat="1" applyFont="1" applyBorder="1" applyAlignment="1">
      <alignment/>
    </xf>
    <xf numFmtId="1" fontId="13" fillId="0" borderId="14" xfId="0" applyNumberFormat="1" applyFont="1" applyBorder="1" applyAlignment="1">
      <alignment/>
    </xf>
    <xf numFmtId="0" fontId="7" fillId="0" borderId="0" xfId="0" applyFont="1" applyAlignment="1" quotePrefix="1">
      <alignment wrapText="1"/>
    </xf>
    <xf numFmtId="1" fontId="14" fillId="0" borderId="22" xfId="0" applyNumberFormat="1" applyFont="1" applyBorder="1" applyAlignment="1">
      <alignment/>
    </xf>
    <xf numFmtId="1" fontId="14" fillId="0" borderId="23" xfId="0" applyNumberFormat="1" applyFont="1" applyBorder="1" applyAlignment="1">
      <alignment/>
    </xf>
    <xf numFmtId="0" fontId="9" fillId="0" borderId="24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9" fillId="0" borderId="24" xfId="0" applyFont="1" applyBorder="1" applyAlignment="1">
      <alignment horizontal="center"/>
    </xf>
    <xf numFmtId="175" fontId="10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5" fillId="0" borderId="23" xfId="0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/>
    </xf>
    <xf numFmtId="180" fontId="10" fillId="0" borderId="0" xfId="0" applyNumberFormat="1" applyFont="1" applyAlignment="1">
      <alignment/>
    </xf>
    <xf numFmtId="3" fontId="6" fillId="0" borderId="0" xfId="0" applyNumberFormat="1" applyFont="1" applyAlignment="1">
      <alignment horizontal="left" vertical="center"/>
    </xf>
    <xf numFmtId="3" fontId="11" fillId="0" borderId="0" xfId="0" applyNumberFormat="1" applyFont="1" applyAlignment="1">
      <alignment horizontal="left"/>
    </xf>
    <xf numFmtId="179" fontId="14" fillId="0" borderId="12" xfId="0" applyNumberFormat="1" applyFont="1" applyBorder="1" applyAlignment="1">
      <alignment/>
    </xf>
    <xf numFmtId="1" fontId="14" fillId="0" borderId="23" xfId="0" applyNumberFormat="1" applyFont="1" applyFill="1" applyBorder="1" applyAlignment="1">
      <alignment/>
    </xf>
    <xf numFmtId="1" fontId="14" fillId="0" borderId="13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5" fillId="0" borderId="0" xfId="0" applyNumberFormat="1" applyFont="1" applyAlignment="1">
      <alignment horizontal="left" vertical="center"/>
    </xf>
    <xf numFmtId="3" fontId="5" fillId="0" borderId="10" xfId="0" applyNumberFormat="1" applyFont="1" applyBorder="1" applyAlignment="1">
      <alignment horizontal="right"/>
    </xf>
    <xf numFmtId="3" fontId="5" fillId="34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/>
    </xf>
    <xf numFmtId="3" fontId="5" fillId="34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3" fontId="5" fillId="0" borderId="24" xfId="0" applyNumberFormat="1" applyFont="1" applyBorder="1" applyAlignment="1">
      <alignment horizontal="right"/>
    </xf>
    <xf numFmtId="3" fontId="5" fillId="34" borderId="24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34" borderId="1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16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right" wrapText="1"/>
    </xf>
    <xf numFmtId="0" fontId="12" fillId="0" borderId="24" xfId="0" applyFont="1" applyFill="1" applyBorder="1" applyAlignment="1">
      <alignment horizontal="center"/>
    </xf>
    <xf numFmtId="1" fontId="0" fillId="0" borderId="0" xfId="0" applyNumberFormat="1" applyAlignment="1">
      <alignment/>
    </xf>
    <xf numFmtId="182" fontId="5" fillId="0" borderId="10" xfId="0" applyNumberFormat="1" applyFont="1" applyBorder="1" applyAlignment="1" quotePrefix="1">
      <alignment horizontal="right" vertical="center"/>
    </xf>
    <xf numFmtId="182" fontId="5" fillId="34" borderId="10" xfId="0" applyNumberFormat="1" applyFont="1" applyFill="1" applyBorder="1" applyAlignment="1" quotePrefix="1">
      <alignment horizontal="right" vertical="center"/>
    </xf>
    <xf numFmtId="3" fontId="5" fillId="0" borderId="10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82" fontId="5" fillId="0" borderId="10" xfId="0" applyNumberFormat="1" applyFont="1" applyFill="1" applyBorder="1" applyAlignment="1" quotePrefix="1">
      <alignment horizontal="right" vertical="center"/>
    </xf>
    <xf numFmtId="1" fontId="14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/>
    </xf>
    <xf numFmtId="179" fontId="16" fillId="0" borderId="12" xfId="0" applyNumberFormat="1" applyFont="1" applyBorder="1" applyAlignment="1">
      <alignment/>
    </xf>
    <xf numFmtId="0" fontId="23" fillId="0" borderId="0" xfId="53" applyFont="1" applyFill="1" applyBorder="1">
      <alignment/>
      <protection/>
    </xf>
    <xf numFmtId="175" fontId="16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 horizontal="left" wrapText="1"/>
    </xf>
    <xf numFmtId="0" fontId="5" fillId="0" borderId="23" xfId="0" applyFont="1" applyBorder="1" applyAlignment="1">
      <alignment/>
    </xf>
    <xf numFmtId="0" fontId="7" fillId="0" borderId="0" xfId="0" applyFont="1" applyAlignment="1">
      <alignment horizontal="left" wrapText="1"/>
    </xf>
    <xf numFmtId="3" fontId="5" fillId="0" borderId="14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73" fillId="0" borderId="0" xfId="52" applyFont="1" applyFill="1" applyBorder="1" applyAlignment="1">
      <alignment horizontal="left" vertical="center" wrapText="1" indent="2"/>
    </xf>
    <xf numFmtId="3" fontId="5" fillId="0" borderId="0" xfId="0" applyNumberFormat="1" applyFont="1" applyAlignment="1">
      <alignment horizontal="left" vertical="center" wrapText="1"/>
    </xf>
    <xf numFmtId="3" fontId="17" fillId="0" borderId="0" xfId="0" applyNumberFormat="1" applyFont="1" applyAlignment="1" quotePrefix="1">
      <alignment horizontal="left" wrapText="1"/>
    </xf>
    <xf numFmtId="3" fontId="5" fillId="0" borderId="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" fontId="5" fillId="0" borderId="24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 quotePrefix="1">
      <alignment horizontal="left" wrapText="1"/>
    </xf>
    <xf numFmtId="0" fontId="10" fillId="0" borderId="0" xfId="0" applyFont="1" applyAlignment="1">
      <alignment/>
    </xf>
    <xf numFmtId="0" fontId="63" fillId="0" borderId="0" xfId="52" applyFill="1" applyBorder="1" applyAlignment="1">
      <alignment horizontal="center"/>
    </xf>
    <xf numFmtId="0" fontId="23" fillId="0" borderId="0" xfId="53" applyBorder="1">
      <alignment/>
      <protection/>
    </xf>
    <xf numFmtId="0" fontId="27" fillId="0" borderId="0" xfId="52" applyFont="1" applyFill="1" applyBorder="1" applyAlignment="1">
      <alignment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eutre 2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75"/>
          <c:y val="0.015"/>
          <c:w val="0.9895"/>
          <c:h val="0.986"/>
        </c:manualLayout>
      </c:layout>
      <c:lineChart>
        <c:grouping val="standard"/>
        <c:varyColors val="0"/>
        <c:ser>
          <c:idx val="0"/>
          <c:order val="0"/>
          <c:tx>
            <c:strRef>
              <c:f>'Figure 7.3'!$A$22</c:f>
              <c:strCache>
                <c:ptCount val="1"/>
                <c:pt idx="0">
                  <c:v>indice élèves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7.3'!$B$21:$V$21</c:f>
              <c:strCache/>
            </c:strRef>
          </c:cat>
          <c:val>
            <c:numRef>
              <c:f>'Figure 7.3'!$B$22:$V$22</c:f>
              <c:numCache/>
            </c:numRef>
          </c:val>
          <c:smooth val="0"/>
        </c:ser>
        <c:ser>
          <c:idx val="1"/>
          <c:order val="1"/>
          <c:tx>
            <c:strRef>
              <c:f>'Figure 7.3'!$A$23</c:f>
              <c:strCache>
                <c:ptCount val="1"/>
                <c:pt idx="0">
                  <c:v>indice enseignants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7.3'!$B$21:$V$21</c:f>
              <c:strCache/>
            </c:strRef>
          </c:cat>
          <c:val>
            <c:numRef>
              <c:f>'Figure 7.3'!$B$23:$V$23</c:f>
              <c:numCache/>
            </c:numRef>
          </c:val>
          <c:smooth val="0"/>
        </c:ser>
        <c:ser>
          <c:idx val="2"/>
          <c:order val="2"/>
          <c:tx>
            <c:strRef>
              <c:f>'Figure 7.3'!$A$24</c:f>
              <c:strCache>
                <c:ptCount val="1"/>
                <c:pt idx="0">
                  <c:v>indice élèves</c:v>
                </c:pt>
              </c:strCache>
            </c:strRef>
          </c:tx>
          <c:spPr>
            <a:ln w="381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7.3'!$B$21:$V$21</c:f>
              <c:strCache/>
            </c:strRef>
          </c:cat>
          <c:val>
            <c:numRef>
              <c:f>'Figure 7.3'!$B$24:$V$24</c:f>
              <c:numCache/>
            </c:numRef>
          </c:val>
          <c:smooth val="0"/>
        </c:ser>
        <c:ser>
          <c:idx val="3"/>
          <c:order val="3"/>
          <c:tx>
            <c:strRef>
              <c:f>'Figure 7.3'!$A$25</c:f>
              <c:strCache>
                <c:ptCount val="1"/>
                <c:pt idx="0">
                  <c:v>indice enseignants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7.3'!$B$21:$V$21</c:f>
              <c:strCache/>
            </c:strRef>
          </c:cat>
          <c:val>
            <c:numRef>
              <c:f>'Figure 7.3'!$B$25:$V$25</c:f>
              <c:numCache/>
            </c:numRef>
          </c:val>
          <c:smooth val="0"/>
        </c:ser>
        <c:marker val="1"/>
        <c:axId val="26880123"/>
        <c:axId val="40594516"/>
      </c:lineChart>
      <c:catAx>
        <c:axId val="2688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94516"/>
        <c:crosses val="autoZero"/>
        <c:auto val="1"/>
        <c:lblOffset val="100"/>
        <c:tickLblSkip val="2"/>
        <c:noMultiLvlLbl val="0"/>
      </c:catAx>
      <c:valAx>
        <c:axId val="40594516"/>
        <c:scaling>
          <c:orientation val="minMax"/>
          <c:min val="9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8012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E3E3E3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9525</xdr:colOff>
      <xdr:row>8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1239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123825</xdr:rowOff>
    </xdr:from>
    <xdr:to>
      <xdr:col>1</xdr:col>
      <xdr:colOff>19050</xdr:colOff>
      <xdr:row>15</xdr:row>
      <xdr:rowOff>76200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19225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0.44725</cdr:x>
      <cdr:y>0.48425</cdr:y>
    </cdr:from>
    <cdr:to>
      <cdr:x>0.71925</cdr:x>
      <cdr:y>0.5735</cdr:y>
    </cdr:to>
    <cdr:sp>
      <cdr:nvSpPr>
        <cdr:cNvPr id="1" name="Text Box 3"/>
        <cdr:cNvSpPr txBox="1">
          <a:spLocks noChangeArrowheads="1"/>
        </cdr:cNvSpPr>
      </cdr:nvSpPr>
      <cdr:spPr>
        <a:xfrm>
          <a:off x="2486025" y="1590675"/>
          <a:ext cx="15144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Élèves du 1</a:t>
          </a: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degré</a:t>
          </a:r>
        </a:p>
      </cdr:txBody>
    </cdr:sp>
  </cdr:relSizeAnchor>
  <cdr:relSizeAnchor xmlns:cdr="http://schemas.openxmlformats.org/drawingml/2006/chartDrawing">
    <cdr:from>
      <cdr:x>0.2695</cdr:x>
      <cdr:y>0.32825</cdr:y>
    </cdr:from>
    <cdr:to>
      <cdr:x>0.57625</cdr:x>
      <cdr:y>0.3895</cdr:y>
    </cdr:to>
    <cdr:sp>
      <cdr:nvSpPr>
        <cdr:cNvPr id="2" name="Text Box 4"/>
        <cdr:cNvSpPr txBox="1">
          <a:spLocks noChangeArrowheads="1"/>
        </cdr:cNvSpPr>
      </cdr:nvSpPr>
      <cdr:spPr>
        <a:xfrm>
          <a:off x="1495425" y="1076325"/>
          <a:ext cx="1704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Enseignants  du 1</a:t>
          </a: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er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degré</a:t>
          </a:r>
        </a:p>
      </cdr:txBody>
    </cdr:sp>
  </cdr:relSizeAnchor>
  <cdr:relSizeAnchor xmlns:cdr="http://schemas.openxmlformats.org/drawingml/2006/chartDrawing">
    <cdr:from>
      <cdr:x>0.629</cdr:x>
      <cdr:y>0.647</cdr:y>
    </cdr:from>
    <cdr:to>
      <cdr:x>0.84725</cdr:x>
      <cdr:y>0.73875</cdr:y>
    </cdr:to>
    <cdr:sp>
      <cdr:nvSpPr>
        <cdr:cNvPr id="3" name="Text Box 5"/>
        <cdr:cNvSpPr txBox="1">
          <a:spLocks noChangeArrowheads="1"/>
        </cdr:cNvSpPr>
      </cdr:nvSpPr>
      <cdr:spPr>
        <a:xfrm>
          <a:off x="3495675" y="2124075"/>
          <a:ext cx="12096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Élèves du 2</a:t>
          </a: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nd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degré</a:t>
          </a:r>
        </a:p>
      </cdr:txBody>
    </cdr:sp>
  </cdr:relSizeAnchor>
  <cdr:relSizeAnchor xmlns:cdr="http://schemas.openxmlformats.org/drawingml/2006/chartDrawing">
    <cdr:from>
      <cdr:x>0.04</cdr:x>
      <cdr:y>0.141</cdr:y>
    </cdr:from>
    <cdr:to>
      <cdr:x>0.3355</cdr:x>
      <cdr:y>0.19525</cdr:y>
    </cdr:to>
    <cdr:sp>
      <cdr:nvSpPr>
        <cdr:cNvPr id="4" name="Text Box 6"/>
        <cdr:cNvSpPr txBox="1">
          <a:spLocks noChangeArrowheads="1"/>
        </cdr:cNvSpPr>
      </cdr:nvSpPr>
      <cdr:spPr>
        <a:xfrm>
          <a:off x="219075" y="457200"/>
          <a:ext cx="1647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Enseignants du 2</a:t>
          </a: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nd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degré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26</xdr:row>
      <xdr:rowOff>38100</xdr:rowOff>
    </xdr:from>
    <xdr:to>
      <xdr:col>11</xdr:col>
      <xdr:colOff>638175</xdr:colOff>
      <xdr:row>46</xdr:row>
      <xdr:rowOff>95250</xdr:rowOff>
    </xdr:to>
    <xdr:graphicFrame>
      <xdr:nvGraphicFramePr>
        <xdr:cNvPr id="1" name="Chart 1"/>
        <xdr:cNvGraphicFramePr/>
      </xdr:nvGraphicFramePr>
      <xdr:xfrm>
        <a:off x="3057525" y="4286250"/>
        <a:ext cx="55626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GridLines="0" tabSelected="1" zoomScalePageLayoutView="0" workbookViewId="0" topLeftCell="A1">
      <selection activeCell="B28" sqref="B28"/>
    </sheetView>
  </sheetViews>
  <sheetFormatPr defaultColWidth="11.421875" defaultRowHeight="12.75"/>
  <cols>
    <col min="1" max="1" width="17.00390625" style="145" customWidth="1"/>
    <col min="2" max="5" width="11.421875" style="145" customWidth="1"/>
    <col min="6" max="6" width="21.57421875" style="145" customWidth="1"/>
    <col min="7" max="16384" width="11.421875" style="145" customWidth="1"/>
  </cols>
  <sheetData>
    <row r="1" spans="1:6" ht="12.75" customHeight="1">
      <c r="A1" s="144"/>
      <c r="B1" s="124" t="s">
        <v>74</v>
      </c>
      <c r="C1" s="124"/>
      <c r="D1" s="124"/>
      <c r="E1" s="124"/>
      <c r="F1" s="124"/>
    </row>
    <row r="2" spans="1:6" ht="12.75" customHeight="1">
      <c r="A2" s="144"/>
      <c r="B2" s="124"/>
      <c r="C2" s="124"/>
      <c r="D2" s="124"/>
      <c r="E2" s="124"/>
      <c r="F2" s="124"/>
    </row>
    <row r="3" spans="1:6" ht="12.75" customHeight="1">
      <c r="A3" s="144"/>
      <c r="B3" s="124"/>
      <c r="C3" s="124"/>
      <c r="D3" s="124"/>
      <c r="E3" s="124"/>
      <c r="F3" s="124"/>
    </row>
    <row r="4" spans="1:6" ht="12.75" customHeight="1">
      <c r="A4" s="144"/>
      <c r="B4" s="124"/>
      <c r="C4" s="124"/>
      <c r="D4" s="124"/>
      <c r="E4" s="124"/>
      <c r="F4" s="124"/>
    </row>
    <row r="5" spans="1:6" ht="12.75" customHeight="1">
      <c r="A5" s="144"/>
      <c r="B5" s="124"/>
      <c r="C5" s="124"/>
      <c r="D5" s="124"/>
      <c r="E5" s="124"/>
      <c r="F5" s="124"/>
    </row>
    <row r="6" spans="1:6" ht="12.75" customHeight="1">
      <c r="A6" s="144"/>
      <c r="B6" s="124"/>
      <c r="C6" s="124"/>
      <c r="D6" s="124"/>
      <c r="E6" s="124"/>
      <c r="F6" s="124"/>
    </row>
    <row r="7" spans="1:6" ht="12.75" customHeight="1">
      <c r="A7" s="144"/>
      <c r="B7" s="124"/>
      <c r="C7" s="124"/>
      <c r="D7" s="124"/>
      <c r="E7" s="124"/>
      <c r="F7" s="124"/>
    </row>
    <row r="8" spans="1:6" ht="12.75" customHeight="1">
      <c r="A8" s="144"/>
      <c r="B8" s="124"/>
      <c r="C8" s="124"/>
      <c r="D8" s="124"/>
      <c r="E8" s="124"/>
      <c r="F8" s="124"/>
    </row>
    <row r="9" spans="1:6" ht="12.75" customHeight="1">
      <c r="A9" s="144"/>
      <c r="B9" s="124"/>
      <c r="C9" s="124"/>
      <c r="D9" s="124"/>
      <c r="E9" s="124"/>
      <c r="F9" s="124"/>
    </row>
    <row r="10" spans="1:6" ht="12.75" customHeight="1">
      <c r="A10" s="144"/>
      <c r="B10" s="124"/>
      <c r="C10" s="124"/>
      <c r="D10" s="124"/>
      <c r="E10" s="124"/>
      <c r="F10" s="124"/>
    </row>
    <row r="11" spans="1:6" ht="12.75" customHeight="1">
      <c r="A11" s="144"/>
      <c r="B11" s="124"/>
      <c r="C11" s="124"/>
      <c r="D11" s="124"/>
      <c r="E11" s="124"/>
      <c r="F11" s="124"/>
    </row>
    <row r="12" spans="1:6" ht="12.75" customHeight="1">
      <c r="A12" s="144"/>
      <c r="B12" s="124"/>
      <c r="C12" s="124"/>
      <c r="D12" s="124"/>
      <c r="E12" s="124"/>
      <c r="F12" s="124"/>
    </row>
    <row r="13" spans="1:6" ht="12.75" customHeight="1">
      <c r="A13" s="144"/>
      <c r="B13" s="124"/>
      <c r="C13" s="124"/>
      <c r="D13" s="124"/>
      <c r="E13" s="124"/>
      <c r="F13" s="124"/>
    </row>
    <row r="14" spans="1:6" ht="15.75" customHeight="1">
      <c r="A14" s="144"/>
      <c r="B14" s="124"/>
      <c r="C14" s="124"/>
      <c r="D14" s="124"/>
      <c r="E14" s="124"/>
      <c r="F14" s="124"/>
    </row>
    <row r="15" spans="1:6" ht="15" customHeight="1">
      <c r="A15" s="144"/>
      <c r="B15" s="124"/>
      <c r="C15" s="124"/>
      <c r="D15" s="124"/>
      <c r="E15" s="124"/>
      <c r="F15" s="124"/>
    </row>
    <row r="16" ht="12.75"/>
    <row r="24" spans="3:7" ht="15">
      <c r="C24" s="146"/>
      <c r="D24" s="146"/>
      <c r="E24" s="146"/>
      <c r="F24" s="146"/>
      <c r="G24" s="146"/>
    </row>
    <row r="25" spans="3:7" ht="15">
      <c r="C25" s="146"/>
      <c r="D25" s="146"/>
      <c r="E25" s="146"/>
      <c r="F25" s="146"/>
      <c r="G25" s="146"/>
    </row>
    <row r="26" spans="3:7" ht="15">
      <c r="C26" s="146"/>
      <c r="D26" s="146"/>
      <c r="E26" s="146"/>
      <c r="F26" s="146"/>
      <c r="G26" s="146"/>
    </row>
    <row r="27" spans="3:7" ht="15">
      <c r="C27" s="146"/>
      <c r="D27" s="146"/>
      <c r="E27" s="146"/>
      <c r="F27" s="146"/>
      <c r="G27" s="146"/>
    </row>
    <row r="28" spans="3:7" ht="15">
      <c r="C28" s="146"/>
      <c r="D28" s="146"/>
      <c r="E28" s="146"/>
      <c r="F28" s="146"/>
      <c r="G28" s="146"/>
    </row>
    <row r="29" spans="3:7" ht="15">
      <c r="C29" s="146"/>
      <c r="D29" s="146"/>
      <c r="E29" s="146"/>
      <c r="F29" s="146"/>
      <c r="G29" s="146"/>
    </row>
    <row r="30" spans="3:7" ht="15">
      <c r="C30" s="146"/>
      <c r="D30" s="146"/>
      <c r="E30" s="146"/>
      <c r="F30" s="146"/>
      <c r="G30" s="146"/>
    </row>
    <row r="31" spans="3:7" ht="15">
      <c r="C31" s="146"/>
      <c r="D31" s="146"/>
      <c r="E31" s="146"/>
      <c r="F31" s="146"/>
      <c r="G31" s="146"/>
    </row>
    <row r="32" spans="3:7" ht="15">
      <c r="C32" s="146"/>
      <c r="D32" s="146"/>
      <c r="E32" s="146"/>
      <c r="F32" s="146"/>
      <c r="G32" s="146"/>
    </row>
    <row r="33" spans="3:7" ht="15">
      <c r="C33" s="146"/>
      <c r="D33" s="146"/>
      <c r="E33" s="146"/>
      <c r="F33" s="146"/>
      <c r="G33" s="146"/>
    </row>
    <row r="34" spans="3:7" ht="15">
      <c r="C34" s="146"/>
      <c r="D34" s="146"/>
      <c r="E34" s="146"/>
      <c r="F34" s="146"/>
      <c r="G34" s="146"/>
    </row>
    <row r="35" spans="3:7" ht="15">
      <c r="C35" s="146"/>
      <c r="D35" s="146"/>
      <c r="E35" s="146"/>
      <c r="F35" s="146"/>
      <c r="G35" s="146"/>
    </row>
    <row r="36" spans="3:7" ht="15">
      <c r="C36" s="146"/>
      <c r="D36" s="146"/>
      <c r="E36" s="146"/>
      <c r="F36" s="146"/>
      <c r="G36" s="146"/>
    </row>
    <row r="37" spans="3:7" ht="15">
      <c r="C37" s="146"/>
      <c r="D37" s="146"/>
      <c r="E37" s="146"/>
      <c r="F37" s="146"/>
      <c r="G37" s="146"/>
    </row>
  </sheetData>
  <sheetProtection/>
  <mergeCells count="2">
    <mergeCell ref="A1:A15"/>
    <mergeCell ref="B1:F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K4" sqref="K4"/>
    </sheetView>
  </sheetViews>
  <sheetFormatPr defaultColWidth="11.421875" defaultRowHeight="12.75"/>
  <cols>
    <col min="1" max="1" width="12.7109375" style="1" customWidth="1"/>
    <col min="2" max="2" width="12.7109375" style="3" customWidth="1"/>
    <col min="3" max="3" width="10.00390625" style="3" customWidth="1"/>
    <col min="4" max="4" width="1.57421875" style="3" customWidth="1"/>
    <col min="5" max="6" width="11.7109375" style="2" customWidth="1"/>
    <col min="7" max="7" width="11.7109375" style="1" customWidth="1"/>
    <col min="8" max="16384" width="11.421875" style="1" customWidth="1"/>
  </cols>
  <sheetData>
    <row r="1" spans="1:7" s="87" customFormat="1" ht="30" customHeight="1">
      <c r="A1" s="126" t="s">
        <v>52</v>
      </c>
      <c r="B1" s="126"/>
      <c r="C1" s="126"/>
      <c r="D1" s="126"/>
      <c r="E1" s="126"/>
      <c r="F1" s="126"/>
      <c r="G1" s="126"/>
    </row>
    <row r="2" spans="2:6" s="88" customFormat="1" ht="11.25">
      <c r="B2" s="89"/>
      <c r="C2" s="89"/>
      <c r="D2" s="89"/>
      <c r="E2" s="16"/>
      <c r="F2" s="16"/>
    </row>
    <row r="3" spans="1:9" ht="12.75">
      <c r="A3" s="128"/>
      <c r="B3" s="129"/>
      <c r="C3" s="76" t="s">
        <v>41</v>
      </c>
      <c r="D3" s="77"/>
      <c r="E3" s="84" t="s">
        <v>28</v>
      </c>
      <c r="F3" s="84" t="s">
        <v>40</v>
      </c>
      <c r="G3" s="123" t="s">
        <v>42</v>
      </c>
      <c r="H3" s="123" t="s">
        <v>50</v>
      </c>
      <c r="I3" s="123" t="s">
        <v>64</v>
      </c>
    </row>
    <row r="4" spans="1:9" ht="12.75">
      <c r="A4" s="130" t="s">
        <v>48</v>
      </c>
      <c r="B4" s="78" t="s">
        <v>25</v>
      </c>
      <c r="C4" s="79">
        <v>734977</v>
      </c>
      <c r="D4" s="80"/>
      <c r="E4" s="104">
        <v>719032</v>
      </c>
      <c r="F4" s="104">
        <v>711587</v>
      </c>
      <c r="G4" s="104">
        <v>726002</v>
      </c>
      <c r="H4" s="104">
        <v>724658</v>
      </c>
      <c r="I4" s="104">
        <v>733428</v>
      </c>
    </row>
    <row r="5" spans="1:9" ht="12.75">
      <c r="A5" s="130"/>
      <c r="B5" s="78" t="s">
        <v>26</v>
      </c>
      <c r="C5" s="79">
        <v>139650</v>
      </c>
      <c r="D5" s="80"/>
      <c r="E5" s="104">
        <v>139485</v>
      </c>
      <c r="F5" s="104">
        <v>138564</v>
      </c>
      <c r="G5" s="104">
        <v>140243</v>
      </c>
      <c r="H5" s="104">
        <v>140560</v>
      </c>
      <c r="I5" s="104">
        <v>141416</v>
      </c>
    </row>
    <row r="6" spans="1:9" ht="12.75">
      <c r="A6" s="131"/>
      <c r="B6" s="81" t="s">
        <v>0</v>
      </c>
      <c r="C6" s="79">
        <v>874627</v>
      </c>
      <c r="D6" s="80"/>
      <c r="E6" s="104">
        <f>E5+E4</f>
        <v>858517</v>
      </c>
      <c r="F6" s="104">
        <v>850151</v>
      </c>
      <c r="G6" s="104">
        <v>866245</v>
      </c>
      <c r="H6" s="104">
        <v>865218</v>
      </c>
      <c r="I6" s="104">
        <v>874844</v>
      </c>
    </row>
    <row r="7" spans="1:9" ht="35.25" customHeight="1">
      <c r="A7" s="132" t="s">
        <v>63</v>
      </c>
      <c r="B7" s="133"/>
      <c r="C7" s="82">
        <v>311232</v>
      </c>
      <c r="D7" s="83"/>
      <c r="E7" s="105">
        <v>196876</v>
      </c>
      <c r="F7" s="84">
        <v>203687</v>
      </c>
      <c r="G7" s="84">
        <v>204748</v>
      </c>
      <c r="H7" s="84">
        <v>201549</v>
      </c>
      <c r="I7" s="84">
        <v>198638</v>
      </c>
    </row>
    <row r="8" spans="1:9" ht="57.75" customHeight="1">
      <c r="A8" s="134" t="s">
        <v>54</v>
      </c>
      <c r="B8" s="135"/>
      <c r="C8" s="79">
        <v>61470</v>
      </c>
      <c r="D8" s="80"/>
      <c r="E8" s="106">
        <v>83600</v>
      </c>
      <c r="F8" s="104">
        <v>90806</v>
      </c>
      <c r="G8" s="104">
        <v>89863</v>
      </c>
      <c r="H8" s="104">
        <v>86772</v>
      </c>
      <c r="I8" s="104">
        <v>82678</v>
      </c>
    </row>
    <row r="9" spans="1:9" ht="12.75">
      <c r="A9" s="136" t="s">
        <v>0</v>
      </c>
      <c r="B9" s="137"/>
      <c r="C9" s="85">
        <v>1185859</v>
      </c>
      <c r="D9" s="86"/>
      <c r="E9" s="107">
        <v>1055393</v>
      </c>
      <c r="F9" s="107">
        <v>1053838</v>
      </c>
      <c r="G9" s="107">
        <v>1070993</v>
      </c>
      <c r="H9" s="107">
        <f>H6+H7</f>
        <v>1066767</v>
      </c>
      <c r="I9" s="107">
        <v>1073482</v>
      </c>
    </row>
    <row r="10" spans="1:9" ht="12.75">
      <c r="A10" s="138" t="s">
        <v>55</v>
      </c>
      <c r="B10" s="139"/>
      <c r="C10" s="102">
        <v>0.7375472126112801</v>
      </c>
      <c r="D10" s="103"/>
      <c r="E10" s="108">
        <f>E6/E9</f>
        <v>0.8134571671405818</v>
      </c>
      <c r="F10" s="108">
        <f>F6/F9</f>
        <v>0.8067188695036619</v>
      </c>
      <c r="G10" s="108">
        <f>G6/G9</f>
        <v>0.8088241473100197</v>
      </c>
      <c r="H10" s="108">
        <f>H6/H9</f>
        <v>0.8110655841434915</v>
      </c>
      <c r="I10" s="108">
        <f>I6/I9</f>
        <v>0.8149591702515738</v>
      </c>
    </row>
    <row r="12" spans="2:6" s="65" customFormat="1" ht="12.75">
      <c r="B12" s="66"/>
      <c r="C12" s="66"/>
      <c r="D12" s="66"/>
      <c r="E12" s="67"/>
      <c r="F12" s="67"/>
    </row>
    <row r="13" spans="1:7" ht="36" customHeight="1">
      <c r="A13" s="127" t="s">
        <v>57</v>
      </c>
      <c r="B13" s="127"/>
      <c r="C13" s="127"/>
      <c r="D13" s="127"/>
      <c r="E13" s="127"/>
      <c r="F13" s="127"/>
      <c r="G13" s="127"/>
    </row>
    <row r="14" spans="1:7" ht="42" customHeight="1">
      <c r="A14" s="127" t="s">
        <v>59</v>
      </c>
      <c r="B14" s="127"/>
      <c r="C14" s="127"/>
      <c r="D14" s="127"/>
      <c r="E14" s="127"/>
      <c r="F14" s="127"/>
      <c r="G14" s="127"/>
    </row>
    <row r="15" ht="12.75">
      <c r="A15" s="75" t="s">
        <v>70</v>
      </c>
    </row>
    <row r="16" spans="1:7" s="18" customFormat="1" ht="15.75" customHeight="1">
      <c r="A16" s="75" t="s">
        <v>56</v>
      </c>
      <c r="B16" s="75"/>
      <c r="C16" s="75"/>
      <c r="D16" s="75"/>
      <c r="E16" s="75"/>
      <c r="F16" s="75"/>
      <c r="G16" s="75"/>
    </row>
    <row r="17" spans="1:7" ht="12.75">
      <c r="A17" s="75" t="s">
        <v>60</v>
      </c>
      <c r="B17" s="75"/>
      <c r="C17" s="75"/>
      <c r="D17" s="75"/>
      <c r="E17" s="69"/>
      <c r="F17" s="69"/>
      <c r="G17" s="70"/>
    </row>
    <row r="18" spans="1:7" ht="12.75">
      <c r="A18" s="75"/>
      <c r="B18" s="75"/>
      <c r="C18" s="75"/>
      <c r="D18" s="75"/>
      <c r="E18" s="69"/>
      <c r="F18" s="69"/>
      <c r="G18" s="70"/>
    </row>
    <row r="19" spans="1:8" ht="27" customHeight="1">
      <c r="A19" s="125" t="s">
        <v>66</v>
      </c>
      <c r="B19" s="125"/>
      <c r="C19" s="125"/>
      <c r="D19" s="125"/>
      <c r="E19" s="125"/>
      <c r="F19" s="125"/>
      <c r="G19" s="125"/>
      <c r="H19" s="125"/>
    </row>
    <row r="20" spans="1:8" ht="12.75">
      <c r="A20" s="88" t="s">
        <v>67</v>
      </c>
      <c r="B20" s="111"/>
      <c r="C20" s="111"/>
      <c r="D20" s="111"/>
      <c r="E20" s="112"/>
      <c r="F20" s="112"/>
      <c r="G20" s="113"/>
      <c r="H20" s="113"/>
    </row>
  </sheetData>
  <sheetProtection/>
  <mergeCells count="10">
    <mergeCell ref="A19:H19"/>
    <mergeCell ref="A1:G1"/>
    <mergeCell ref="A13:G13"/>
    <mergeCell ref="A14:G14"/>
    <mergeCell ref="A3:B3"/>
    <mergeCell ref="A4:A6"/>
    <mergeCell ref="A7:B7"/>
    <mergeCell ref="A8:B8"/>
    <mergeCell ref="A9:B9"/>
    <mergeCell ref="A10:B1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49.8515625" style="5" customWidth="1"/>
    <col min="2" max="3" width="11.421875" style="5" customWidth="1"/>
    <col min="4" max="4" width="15.7109375" style="5" customWidth="1"/>
    <col min="5" max="9" width="11.421875" style="5" hidden="1" customWidth="1"/>
    <col min="10" max="16384" width="11.421875" style="5" customWidth="1"/>
  </cols>
  <sheetData>
    <row r="1" spans="1:2" ht="30" customHeight="1">
      <c r="A1" s="141" t="s">
        <v>73</v>
      </c>
      <c r="B1" s="142"/>
    </row>
    <row r="2" ht="13.5" customHeight="1">
      <c r="A2" s="51"/>
    </row>
    <row r="3" spans="1:2" ht="13.5" customHeight="1">
      <c r="A3" s="57" t="s">
        <v>45</v>
      </c>
      <c r="B3" s="91" t="s">
        <v>46</v>
      </c>
    </row>
    <row r="4" spans="1:3" ht="12" customHeight="1">
      <c r="A4" s="55" t="s">
        <v>13</v>
      </c>
      <c r="B4" s="92">
        <v>337179</v>
      </c>
      <c r="C4" s="6"/>
    </row>
    <row r="5" spans="1:3" ht="12" customHeight="1">
      <c r="A5" s="56" t="s">
        <v>14</v>
      </c>
      <c r="B5" s="93">
        <v>42787</v>
      </c>
      <c r="C5" s="6"/>
    </row>
    <row r="6" spans="1:3" ht="12" customHeight="1">
      <c r="A6" s="55" t="s">
        <v>15</v>
      </c>
      <c r="B6" s="92">
        <v>396249</v>
      </c>
      <c r="C6" s="6"/>
    </row>
    <row r="7" spans="1:3" ht="12" customHeight="1">
      <c r="A7" s="56" t="s">
        <v>16</v>
      </c>
      <c r="B7" s="93">
        <v>98629</v>
      </c>
      <c r="C7" s="6"/>
    </row>
    <row r="8" spans="1:3" s="4" customFormat="1" ht="12" customHeight="1">
      <c r="A8" s="55" t="s">
        <v>21</v>
      </c>
      <c r="B8" s="92">
        <f>SUM(B4:B7)</f>
        <v>874844</v>
      </c>
      <c r="C8" s="7"/>
    </row>
    <row r="9" spans="1:4" ht="12" customHeight="1">
      <c r="A9" s="62" t="s">
        <v>47</v>
      </c>
      <c r="B9" s="94">
        <v>115960</v>
      </c>
      <c r="D9" s="59"/>
    </row>
    <row r="10" spans="1:4" ht="12" customHeight="1">
      <c r="A10" s="120" t="s">
        <v>71</v>
      </c>
      <c r="B10" s="122">
        <v>82678</v>
      </c>
      <c r="D10" s="60"/>
    </row>
    <row r="11" spans="1:5" s="4" customFormat="1" ht="13.5" customHeight="1">
      <c r="A11" s="54" t="s">
        <v>0</v>
      </c>
      <c r="B11" s="95">
        <f>B8+B9+B10</f>
        <v>1073482</v>
      </c>
      <c r="D11" s="61"/>
      <c r="E11" s="7"/>
    </row>
    <row r="12" ht="12" customHeight="1"/>
    <row r="13" spans="1:2" ht="34.5" customHeight="1">
      <c r="A13" s="140" t="s">
        <v>58</v>
      </c>
      <c r="B13" s="140"/>
    </row>
    <row r="14" spans="1:2" ht="34.5" customHeight="1">
      <c r="A14" s="121" t="s">
        <v>72</v>
      </c>
      <c r="B14" s="119"/>
    </row>
    <row r="15" spans="1:9" ht="37.5" customHeight="1">
      <c r="A15" s="125" t="s">
        <v>68</v>
      </c>
      <c r="B15" s="125"/>
      <c r="C15" s="125"/>
      <c r="D15" s="125"/>
      <c r="E15" s="125"/>
      <c r="F15" s="125"/>
      <c r="G15" s="125"/>
      <c r="H15" s="125"/>
      <c r="I15" s="125"/>
    </row>
    <row r="16" ht="12" customHeight="1">
      <c r="A16" s="88" t="s">
        <v>69</v>
      </c>
    </row>
    <row r="17" ht="12" customHeight="1"/>
    <row r="18" ht="12" customHeight="1"/>
  </sheetData>
  <sheetProtection/>
  <mergeCells count="3">
    <mergeCell ref="A13:B13"/>
    <mergeCell ref="A1:B1"/>
    <mergeCell ref="A15:I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pane xSplit="22965" topLeftCell="I1" activePane="topLeft" state="split"/>
      <selection pane="topLeft" activeCell="P38" sqref="P38"/>
      <selection pane="topRight" activeCell="I1" sqref="I1"/>
    </sheetView>
  </sheetViews>
  <sheetFormatPr defaultColWidth="11.421875" defaultRowHeight="12.75"/>
  <cols>
    <col min="1" max="1" width="23.00390625" style="0" customWidth="1"/>
    <col min="2" max="4" width="9.7109375" style="0" customWidth="1"/>
    <col min="5" max="5" width="9.28125" style="0" customWidth="1"/>
    <col min="6" max="20" width="9.7109375" style="0" customWidth="1"/>
    <col min="22" max="22" width="8.421875" style="0" bestFit="1" customWidth="1"/>
  </cols>
  <sheetData>
    <row r="1" ht="15.75">
      <c r="A1" s="74" t="s">
        <v>53</v>
      </c>
    </row>
    <row r="2" ht="12.75">
      <c r="A2" s="9"/>
    </row>
    <row r="3" ht="12.75">
      <c r="A3" s="9"/>
    </row>
    <row r="5" spans="1:22" ht="12.75">
      <c r="A5" s="20" t="s">
        <v>30</v>
      </c>
      <c r="B5" s="20" t="s">
        <v>1</v>
      </c>
      <c r="C5" s="21" t="s">
        <v>2</v>
      </c>
      <c r="D5" s="20" t="s">
        <v>3</v>
      </c>
      <c r="E5" s="21" t="s">
        <v>4</v>
      </c>
      <c r="F5" s="20" t="s">
        <v>7</v>
      </c>
      <c r="G5" s="21" t="s">
        <v>8</v>
      </c>
      <c r="H5" s="20" t="s">
        <v>9</v>
      </c>
      <c r="I5" s="21" t="s">
        <v>11</v>
      </c>
      <c r="J5" s="20" t="s">
        <v>10</v>
      </c>
      <c r="K5" s="20" t="s">
        <v>12</v>
      </c>
      <c r="L5" s="20" t="s">
        <v>17</v>
      </c>
      <c r="M5" s="20" t="s">
        <v>18</v>
      </c>
      <c r="N5" s="20" t="s">
        <v>19</v>
      </c>
      <c r="O5" s="20" t="s">
        <v>20</v>
      </c>
      <c r="P5" s="20" t="s">
        <v>31</v>
      </c>
      <c r="Q5" s="20" t="s">
        <v>32</v>
      </c>
      <c r="R5" s="20" t="s">
        <v>38</v>
      </c>
      <c r="S5" s="20" t="s">
        <v>40</v>
      </c>
      <c r="T5" s="20" t="s">
        <v>42</v>
      </c>
      <c r="U5" s="20" t="s">
        <v>50</v>
      </c>
      <c r="V5" s="20" t="s">
        <v>64</v>
      </c>
    </row>
    <row r="6" spans="1:22" ht="12.75">
      <c r="A6" s="22" t="s">
        <v>33</v>
      </c>
      <c r="B6" s="23">
        <v>6768000</v>
      </c>
      <c r="C6" s="24">
        <v>6721000</v>
      </c>
      <c r="D6" s="25">
        <v>6649900</v>
      </c>
      <c r="E6" s="26">
        <v>6606700</v>
      </c>
      <c r="F6" s="25">
        <v>6571800</v>
      </c>
      <c r="G6" s="26">
        <v>6552000</v>
      </c>
      <c r="H6" s="25">
        <v>6535000</v>
      </c>
      <c r="I6" s="26">
        <v>6529200</v>
      </c>
      <c r="J6" s="25">
        <v>6552000</v>
      </c>
      <c r="K6" s="25">
        <v>6585000</v>
      </c>
      <c r="L6" s="25">
        <v>6626000</v>
      </c>
      <c r="M6" s="25">
        <v>6644000</v>
      </c>
      <c r="N6" s="25">
        <v>6645000</v>
      </c>
      <c r="O6" s="25">
        <v>6644000</v>
      </c>
      <c r="P6" s="25">
        <v>6647000</v>
      </c>
      <c r="Q6" s="25">
        <v>6664000</v>
      </c>
      <c r="R6" s="25">
        <v>6690000</v>
      </c>
      <c r="S6" s="25">
        <v>6697000</v>
      </c>
      <c r="T6" s="96">
        <v>6736000</v>
      </c>
      <c r="U6" s="110">
        <v>6763717</v>
      </c>
      <c r="V6" s="110">
        <v>6776421</v>
      </c>
    </row>
    <row r="7" spans="1:23" ht="12.75">
      <c r="A7" s="27" t="s">
        <v>34</v>
      </c>
      <c r="B7" s="25">
        <v>358319</v>
      </c>
      <c r="C7" s="26">
        <v>358116</v>
      </c>
      <c r="D7" s="25">
        <v>359087</v>
      </c>
      <c r="E7" s="26">
        <v>359058</v>
      </c>
      <c r="F7" s="25">
        <v>358891</v>
      </c>
      <c r="G7" s="26">
        <v>360512</v>
      </c>
      <c r="H7" s="25">
        <v>362103</v>
      </c>
      <c r="I7" s="26">
        <v>363876</v>
      </c>
      <c r="J7" s="25">
        <v>364380</v>
      </c>
      <c r="K7" s="25">
        <v>364315</v>
      </c>
      <c r="L7" s="25">
        <v>366235</v>
      </c>
      <c r="M7" s="25">
        <v>367462</v>
      </c>
      <c r="N7" s="25">
        <v>368736</v>
      </c>
      <c r="O7" s="25">
        <v>367879</v>
      </c>
      <c r="P7" s="25">
        <v>368928</v>
      </c>
      <c r="Q7" s="25">
        <v>375245</v>
      </c>
      <c r="R7" s="25">
        <v>371474</v>
      </c>
      <c r="S7" s="97">
        <v>369205</v>
      </c>
      <c r="T7" s="93">
        <v>377198</v>
      </c>
      <c r="U7" s="93">
        <v>376991</v>
      </c>
      <c r="V7" s="93">
        <v>379966</v>
      </c>
      <c r="W7" s="1"/>
    </row>
    <row r="8" spans="1:22" ht="12.75">
      <c r="A8" s="28"/>
      <c r="B8" s="20" t="s">
        <v>1</v>
      </c>
      <c r="C8" s="21" t="s">
        <v>2</v>
      </c>
      <c r="D8" s="20" t="s">
        <v>3</v>
      </c>
      <c r="E8" s="21" t="s">
        <v>4</v>
      </c>
      <c r="F8" s="20" t="s">
        <v>7</v>
      </c>
      <c r="G8" s="21" t="s">
        <v>8</v>
      </c>
      <c r="H8" s="20" t="s">
        <v>9</v>
      </c>
      <c r="I8" s="21" t="s">
        <v>11</v>
      </c>
      <c r="J8" s="20" t="s">
        <v>10</v>
      </c>
      <c r="K8" s="20" t="s">
        <v>12</v>
      </c>
      <c r="L8" s="20" t="s">
        <v>17</v>
      </c>
      <c r="M8" s="20" t="s">
        <v>18</v>
      </c>
      <c r="N8" s="20" t="s">
        <v>19</v>
      </c>
      <c r="O8" s="20" t="s">
        <v>20</v>
      </c>
      <c r="P8" s="20" t="s">
        <v>31</v>
      </c>
      <c r="Q8" s="20" t="s">
        <v>32</v>
      </c>
      <c r="R8" s="20" t="s">
        <v>38</v>
      </c>
      <c r="S8" s="20" t="s">
        <v>40</v>
      </c>
      <c r="T8" s="20" t="s">
        <v>42</v>
      </c>
      <c r="U8" s="114" t="s">
        <v>50</v>
      </c>
      <c r="V8" s="114" t="s">
        <v>64</v>
      </c>
    </row>
    <row r="9" spans="1:22" ht="12.75">
      <c r="A9" s="29" t="s">
        <v>35</v>
      </c>
      <c r="B9" s="30">
        <f>100*B6/6768000</f>
        <v>100</v>
      </c>
      <c r="C9" s="30">
        <f aca="true" t="shared" si="0" ref="C9:V9">100*C6/6768000</f>
        <v>99.30555555555556</v>
      </c>
      <c r="D9" s="30">
        <f t="shared" si="0"/>
        <v>98.25502364066193</v>
      </c>
      <c r="E9" s="30">
        <f t="shared" si="0"/>
        <v>97.61672576832152</v>
      </c>
      <c r="F9" s="30">
        <f t="shared" si="0"/>
        <v>97.10106382978724</v>
      </c>
      <c r="G9" s="30">
        <f t="shared" si="0"/>
        <v>96.80851063829788</v>
      </c>
      <c r="H9" s="30">
        <f t="shared" si="0"/>
        <v>96.55732860520095</v>
      </c>
      <c r="I9" s="30">
        <f t="shared" si="0"/>
        <v>96.47163120567376</v>
      </c>
      <c r="J9" s="30">
        <f t="shared" si="0"/>
        <v>96.80851063829788</v>
      </c>
      <c r="K9" s="30">
        <f t="shared" si="0"/>
        <v>97.29609929078015</v>
      </c>
      <c r="L9" s="30">
        <f t="shared" si="0"/>
        <v>97.90189125295508</v>
      </c>
      <c r="M9" s="30">
        <f t="shared" si="0"/>
        <v>98.1678486997636</v>
      </c>
      <c r="N9" s="30">
        <f t="shared" si="0"/>
        <v>98.18262411347517</v>
      </c>
      <c r="O9" s="30">
        <f t="shared" si="0"/>
        <v>98.1678486997636</v>
      </c>
      <c r="P9" s="30">
        <f t="shared" si="0"/>
        <v>98.21217494089835</v>
      </c>
      <c r="Q9" s="30">
        <f t="shared" si="0"/>
        <v>98.46335697399527</v>
      </c>
      <c r="R9" s="71">
        <f t="shared" si="0"/>
        <v>98.84751773049645</v>
      </c>
      <c r="S9" s="71">
        <f t="shared" si="0"/>
        <v>98.95094562647755</v>
      </c>
      <c r="T9" s="71">
        <f t="shared" si="0"/>
        <v>99.52718676122932</v>
      </c>
      <c r="U9" s="115">
        <f t="shared" si="0"/>
        <v>99.93671690307329</v>
      </c>
      <c r="V9" s="115">
        <f t="shared" si="0"/>
        <v>100.12442375886525</v>
      </c>
    </row>
    <row r="10" spans="1:22" ht="12.75">
      <c r="A10" s="31" t="s">
        <v>36</v>
      </c>
      <c r="B10" s="32">
        <f>100*B7/358319</f>
        <v>100</v>
      </c>
      <c r="C10" s="32">
        <f aca="true" t="shared" si="1" ref="C10:U10">100*C7/358319</f>
        <v>99.94334657107214</v>
      </c>
      <c r="D10" s="32">
        <f t="shared" si="1"/>
        <v>100.21433415476154</v>
      </c>
      <c r="E10" s="32">
        <f t="shared" si="1"/>
        <v>100.20624080777185</v>
      </c>
      <c r="F10" s="32">
        <f t="shared" si="1"/>
        <v>100.15963429234844</v>
      </c>
      <c r="G10" s="32">
        <f t="shared" si="1"/>
        <v>100.61202448097924</v>
      </c>
      <c r="H10" s="32">
        <f t="shared" si="1"/>
        <v>101.05604224168967</v>
      </c>
      <c r="I10" s="32">
        <f t="shared" si="1"/>
        <v>101.55085273178369</v>
      </c>
      <c r="J10" s="32">
        <f t="shared" si="1"/>
        <v>101.69150952084595</v>
      </c>
      <c r="K10" s="32">
        <f t="shared" si="1"/>
        <v>101.6733692603518</v>
      </c>
      <c r="L10" s="32">
        <f t="shared" si="1"/>
        <v>102.20920464725566</v>
      </c>
      <c r="M10" s="32">
        <f t="shared" si="1"/>
        <v>102.5516369491989</v>
      </c>
      <c r="N10" s="32">
        <f t="shared" si="1"/>
        <v>102.90718605488405</v>
      </c>
      <c r="O10" s="32">
        <f t="shared" si="1"/>
        <v>102.66801369729208</v>
      </c>
      <c r="P10" s="32">
        <f t="shared" si="1"/>
        <v>102.96076959357444</v>
      </c>
      <c r="Q10" s="32">
        <f t="shared" si="1"/>
        <v>104.72372383267424</v>
      </c>
      <c r="R10" s="32">
        <f t="shared" si="1"/>
        <v>103.6713096430834</v>
      </c>
      <c r="S10" s="32">
        <f t="shared" si="1"/>
        <v>103.03807501137254</v>
      </c>
      <c r="T10" s="32">
        <f t="shared" si="1"/>
        <v>105.2687688902905</v>
      </c>
      <c r="U10" s="32">
        <f t="shared" si="1"/>
        <v>105.21099913763993</v>
      </c>
      <c r="V10" s="32">
        <f>100*V7/358319</f>
        <v>106.0412649064102</v>
      </c>
    </row>
    <row r="11" spans="1:22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U11" s="98"/>
      <c r="V11" s="98"/>
    </row>
    <row r="12" spans="1:22" ht="12.7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U12" s="98"/>
      <c r="V12" s="98"/>
    </row>
    <row r="13" spans="1:22" ht="12.75">
      <c r="A13" s="20" t="s">
        <v>37</v>
      </c>
      <c r="B13" s="20" t="s">
        <v>1</v>
      </c>
      <c r="C13" s="21" t="s">
        <v>2</v>
      </c>
      <c r="D13" s="20" t="s">
        <v>3</v>
      </c>
      <c r="E13" s="21" t="s">
        <v>4</v>
      </c>
      <c r="F13" s="20" t="s">
        <v>7</v>
      </c>
      <c r="G13" s="21" t="s">
        <v>8</v>
      </c>
      <c r="H13" s="20" t="s">
        <v>9</v>
      </c>
      <c r="I13" s="21" t="s">
        <v>11</v>
      </c>
      <c r="J13" s="20" t="s">
        <v>10</v>
      </c>
      <c r="K13" s="20" t="s">
        <v>12</v>
      </c>
      <c r="L13" s="20" t="s">
        <v>17</v>
      </c>
      <c r="M13" s="20" t="s">
        <v>18</v>
      </c>
      <c r="N13" s="20" t="s">
        <v>19</v>
      </c>
      <c r="O13" s="20" t="s">
        <v>20</v>
      </c>
      <c r="P13" s="20" t="s">
        <v>31</v>
      </c>
      <c r="Q13" s="20" t="s">
        <v>32</v>
      </c>
      <c r="R13" s="20" t="s">
        <v>38</v>
      </c>
      <c r="S13" s="20" t="s">
        <v>40</v>
      </c>
      <c r="T13" s="20" t="s">
        <v>42</v>
      </c>
      <c r="U13" s="114" t="s">
        <v>50</v>
      </c>
      <c r="V13" s="114" t="s">
        <v>64</v>
      </c>
    </row>
    <row r="14" spans="1:22" ht="12.75">
      <c r="A14" s="27" t="s">
        <v>33</v>
      </c>
      <c r="B14" s="34">
        <v>5994000</v>
      </c>
      <c r="C14" s="35">
        <v>5977000</v>
      </c>
      <c r="D14" s="34">
        <v>5960000</v>
      </c>
      <c r="E14" s="35">
        <v>5930000</v>
      </c>
      <c r="F14" s="34">
        <v>5904000</v>
      </c>
      <c r="G14" s="35">
        <v>5857000</v>
      </c>
      <c r="H14" s="34">
        <v>5841000</v>
      </c>
      <c r="I14" s="35">
        <v>5838000</v>
      </c>
      <c r="J14" s="34">
        <v>5821000</v>
      </c>
      <c r="K14" s="34">
        <v>5780000</v>
      </c>
      <c r="L14" s="34">
        <v>5727000</v>
      </c>
      <c r="M14" s="34">
        <v>5663000</v>
      </c>
      <c r="N14" s="34">
        <v>5618000</v>
      </c>
      <c r="O14" s="34">
        <v>5590000</v>
      </c>
      <c r="P14" s="34">
        <v>5589000</v>
      </c>
      <c r="Q14" s="34">
        <v>5610000</v>
      </c>
      <c r="R14" s="34">
        <v>5674000</v>
      </c>
      <c r="S14" s="34">
        <v>5690000</v>
      </c>
      <c r="T14" s="96">
        <v>5747000</v>
      </c>
      <c r="U14" s="96">
        <v>5768687</v>
      </c>
      <c r="V14" s="110">
        <v>5812615</v>
      </c>
    </row>
    <row r="15" spans="1:22" ht="12.75">
      <c r="A15" s="27" t="s">
        <v>34</v>
      </c>
      <c r="B15" s="34">
        <v>490452</v>
      </c>
      <c r="C15" s="35">
        <v>495871</v>
      </c>
      <c r="D15" s="34">
        <v>505540</v>
      </c>
      <c r="E15" s="35">
        <v>507715</v>
      </c>
      <c r="F15" s="34">
        <v>515242</v>
      </c>
      <c r="G15" s="35">
        <v>519574</v>
      </c>
      <c r="H15" s="34">
        <v>526180</v>
      </c>
      <c r="I15" s="35">
        <v>530298</v>
      </c>
      <c r="J15" s="34">
        <v>529658</v>
      </c>
      <c r="K15" s="34">
        <v>523246</v>
      </c>
      <c r="L15" s="34">
        <v>517786</v>
      </c>
      <c r="M15" s="34">
        <v>511485</v>
      </c>
      <c r="N15" s="34">
        <v>501289</v>
      </c>
      <c r="O15" s="34">
        <v>489381</v>
      </c>
      <c r="P15" s="34">
        <v>483979</v>
      </c>
      <c r="Q15" s="34">
        <v>484049</v>
      </c>
      <c r="R15" s="34">
        <v>487043</v>
      </c>
      <c r="S15" s="93">
        <v>480946</v>
      </c>
      <c r="T15" s="93">
        <v>489047</v>
      </c>
      <c r="U15" s="93">
        <v>488227</v>
      </c>
      <c r="V15" s="93">
        <v>494878</v>
      </c>
    </row>
    <row r="16" spans="1:22" ht="12.75">
      <c r="A16" s="28"/>
      <c r="B16" s="20" t="s">
        <v>1</v>
      </c>
      <c r="C16" s="21" t="s">
        <v>2</v>
      </c>
      <c r="D16" s="20" t="s">
        <v>3</v>
      </c>
      <c r="E16" s="21" t="s">
        <v>4</v>
      </c>
      <c r="F16" s="20" t="s">
        <v>7</v>
      </c>
      <c r="G16" s="21" t="s">
        <v>8</v>
      </c>
      <c r="H16" s="20" t="s">
        <v>9</v>
      </c>
      <c r="I16" s="21" t="s">
        <v>11</v>
      </c>
      <c r="J16" s="20" t="s">
        <v>10</v>
      </c>
      <c r="K16" s="20" t="s">
        <v>12</v>
      </c>
      <c r="L16" s="20" t="s">
        <v>17</v>
      </c>
      <c r="M16" s="20" t="s">
        <v>18</v>
      </c>
      <c r="N16" s="20" t="s">
        <v>19</v>
      </c>
      <c r="O16" s="20" t="s">
        <v>20</v>
      </c>
      <c r="P16" s="20" t="s">
        <v>31</v>
      </c>
      <c r="Q16" s="20" t="s">
        <v>32</v>
      </c>
      <c r="R16" s="20" t="s">
        <v>38</v>
      </c>
      <c r="S16" s="20" t="s">
        <v>40</v>
      </c>
      <c r="T16" s="20" t="s">
        <v>42</v>
      </c>
      <c r="U16" s="114" t="s">
        <v>50</v>
      </c>
      <c r="V16" s="114" t="s">
        <v>64</v>
      </c>
    </row>
    <row r="17" spans="1:22" ht="12.75">
      <c r="A17" s="29" t="s">
        <v>35</v>
      </c>
      <c r="B17" s="30">
        <f>100*B14/5994000</f>
        <v>100</v>
      </c>
      <c r="C17" s="30">
        <f aca="true" t="shared" si="2" ref="C17:V17">100*C14/5994000</f>
        <v>99.71638304971638</v>
      </c>
      <c r="D17" s="30">
        <f t="shared" si="2"/>
        <v>99.43276609943277</v>
      </c>
      <c r="E17" s="30">
        <f t="shared" si="2"/>
        <v>98.93226559893226</v>
      </c>
      <c r="F17" s="30">
        <f t="shared" si="2"/>
        <v>98.49849849849849</v>
      </c>
      <c r="G17" s="30">
        <f t="shared" si="2"/>
        <v>97.71438104771438</v>
      </c>
      <c r="H17" s="30">
        <f t="shared" si="2"/>
        <v>97.44744744744744</v>
      </c>
      <c r="I17" s="30">
        <f t="shared" si="2"/>
        <v>97.3973973973974</v>
      </c>
      <c r="J17" s="30">
        <f t="shared" si="2"/>
        <v>97.11378044711378</v>
      </c>
      <c r="K17" s="30">
        <f t="shared" si="2"/>
        <v>96.42976309642977</v>
      </c>
      <c r="L17" s="30">
        <f t="shared" si="2"/>
        <v>95.54554554554555</v>
      </c>
      <c r="M17" s="30">
        <f t="shared" si="2"/>
        <v>94.47781114447781</v>
      </c>
      <c r="N17" s="30">
        <f t="shared" si="2"/>
        <v>93.72706039372706</v>
      </c>
      <c r="O17" s="30">
        <f t="shared" si="2"/>
        <v>93.25992659325992</v>
      </c>
      <c r="P17" s="30">
        <f t="shared" si="2"/>
        <v>93.24324324324324</v>
      </c>
      <c r="Q17" s="30">
        <f t="shared" si="2"/>
        <v>93.5935935935936</v>
      </c>
      <c r="R17" s="30">
        <f t="shared" si="2"/>
        <v>94.66132799466133</v>
      </c>
      <c r="S17" s="30">
        <f t="shared" si="2"/>
        <v>94.92826159492826</v>
      </c>
      <c r="T17" s="30">
        <f t="shared" si="2"/>
        <v>95.87921254587921</v>
      </c>
      <c r="U17" s="117">
        <f t="shared" si="2"/>
        <v>96.24102435769102</v>
      </c>
      <c r="V17" s="117">
        <f t="shared" si="2"/>
        <v>96.9738905572239</v>
      </c>
    </row>
    <row r="18" spans="1:22" ht="12.75">
      <c r="A18" s="31" t="s">
        <v>36</v>
      </c>
      <c r="B18" s="32">
        <f>100*B15/490452</f>
        <v>100</v>
      </c>
      <c r="C18" s="32">
        <f aca="true" t="shared" si="3" ref="C18:U18">100*C15/490452</f>
        <v>101.10489915424955</v>
      </c>
      <c r="D18" s="32">
        <f t="shared" si="3"/>
        <v>103.07634590133183</v>
      </c>
      <c r="E18" s="32">
        <f t="shared" si="3"/>
        <v>103.51981437531094</v>
      </c>
      <c r="F18" s="32">
        <f t="shared" si="3"/>
        <v>105.05452113560553</v>
      </c>
      <c r="G18" s="32">
        <f t="shared" si="3"/>
        <v>105.93778799964115</v>
      </c>
      <c r="H18" s="32">
        <f t="shared" si="3"/>
        <v>107.2847087992301</v>
      </c>
      <c r="I18" s="32">
        <f t="shared" si="3"/>
        <v>108.12434244329721</v>
      </c>
      <c r="J18" s="32">
        <f t="shared" si="3"/>
        <v>107.99385057049416</v>
      </c>
      <c r="K18" s="32">
        <f t="shared" si="3"/>
        <v>106.68648511984863</v>
      </c>
      <c r="L18" s="32">
        <f t="shared" si="3"/>
        <v>105.57322632999764</v>
      </c>
      <c r="M18" s="32">
        <f t="shared" si="3"/>
        <v>104.28849306354138</v>
      </c>
      <c r="N18" s="32">
        <f t="shared" si="3"/>
        <v>102.20959441494784</v>
      </c>
      <c r="O18" s="32">
        <f t="shared" si="3"/>
        <v>99.78163000660615</v>
      </c>
      <c r="P18" s="32">
        <f t="shared" si="3"/>
        <v>98.68019704272793</v>
      </c>
      <c r="Q18" s="32">
        <f t="shared" si="3"/>
        <v>98.69446959131577</v>
      </c>
      <c r="R18" s="32">
        <f t="shared" si="3"/>
        <v>99.30492688377252</v>
      </c>
      <c r="S18" s="32">
        <f t="shared" si="3"/>
        <v>98.06178790177225</v>
      </c>
      <c r="T18" s="32">
        <f t="shared" si="3"/>
        <v>99.71352956048706</v>
      </c>
      <c r="U18" s="32">
        <f t="shared" si="3"/>
        <v>99.54633684845815</v>
      </c>
      <c r="V18" s="32">
        <f>100*V15/490452</f>
        <v>100.90243285785357</v>
      </c>
    </row>
    <row r="19" spans="1:19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1"/>
    </row>
    <row r="20" spans="1:22" ht="12.7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T20" s="1"/>
      <c r="U20" s="1"/>
      <c r="V20" s="1"/>
    </row>
    <row r="21" spans="1:22" ht="12.75">
      <c r="A21" s="36"/>
      <c r="B21" s="37" t="s">
        <v>1</v>
      </c>
      <c r="C21" s="20" t="s">
        <v>2</v>
      </c>
      <c r="D21" s="20" t="s">
        <v>3</v>
      </c>
      <c r="E21" s="37" t="s">
        <v>4</v>
      </c>
      <c r="F21" s="37" t="s">
        <v>7</v>
      </c>
      <c r="G21" s="37" t="s">
        <v>8</v>
      </c>
      <c r="H21" s="20" t="s">
        <v>9</v>
      </c>
      <c r="I21" s="20" t="s">
        <v>11</v>
      </c>
      <c r="J21" s="20" t="s">
        <v>10</v>
      </c>
      <c r="K21" s="20" t="s">
        <v>12</v>
      </c>
      <c r="L21" s="37" t="s">
        <v>17</v>
      </c>
      <c r="M21" s="37" t="s">
        <v>18</v>
      </c>
      <c r="N21" s="20" t="s">
        <v>19</v>
      </c>
      <c r="O21" s="20" t="s">
        <v>20</v>
      </c>
      <c r="P21" s="20" t="s">
        <v>31</v>
      </c>
      <c r="Q21" s="38" t="s">
        <v>32</v>
      </c>
      <c r="R21" s="38" t="s">
        <v>38</v>
      </c>
      <c r="S21" s="20" t="s">
        <v>43</v>
      </c>
      <c r="T21" s="100" t="s">
        <v>44</v>
      </c>
      <c r="U21" s="20" t="s">
        <v>50</v>
      </c>
      <c r="V21" s="20" t="s">
        <v>65</v>
      </c>
    </row>
    <row r="22" spans="1:22" ht="12.75">
      <c r="A22" s="39" t="s">
        <v>35</v>
      </c>
      <c r="B22" s="40">
        <v>100</v>
      </c>
      <c r="C22" s="40">
        <v>99.30555555555556</v>
      </c>
      <c r="D22" s="40">
        <v>98.25502364066193</v>
      </c>
      <c r="E22" s="40">
        <v>97.61672576832152</v>
      </c>
      <c r="F22" s="40">
        <v>97.10106382978724</v>
      </c>
      <c r="G22" s="40">
        <v>96.80851063829788</v>
      </c>
      <c r="H22" s="40">
        <v>96.55732860520095</v>
      </c>
      <c r="I22" s="40">
        <v>96.47163120567376</v>
      </c>
      <c r="J22" s="40">
        <v>96.80851063829788</v>
      </c>
      <c r="K22" s="40">
        <v>97.29609929078015</v>
      </c>
      <c r="L22" s="40">
        <v>97.90189125295508</v>
      </c>
      <c r="M22" s="40">
        <v>98.1678486997636</v>
      </c>
      <c r="N22" s="40">
        <v>98.18262411347517</v>
      </c>
      <c r="O22" s="40">
        <v>98.1678486997636</v>
      </c>
      <c r="P22" s="41">
        <v>98.21217494089835</v>
      </c>
      <c r="Q22" s="52">
        <v>98.46335697399527</v>
      </c>
      <c r="R22" s="42">
        <v>98.848</v>
      </c>
      <c r="S22" s="42">
        <v>98.951</v>
      </c>
      <c r="T22" s="52">
        <v>99.527</v>
      </c>
      <c r="U22" s="42">
        <f>U9</f>
        <v>99.93671690307329</v>
      </c>
      <c r="V22" s="42">
        <f>V9</f>
        <v>100.12442375886525</v>
      </c>
    </row>
    <row r="23" spans="1:22" ht="12.75">
      <c r="A23" s="43" t="s">
        <v>36</v>
      </c>
      <c r="B23" s="44">
        <v>100</v>
      </c>
      <c r="C23" s="44">
        <v>99.94334657107214</v>
      </c>
      <c r="D23" s="44">
        <v>100.21433415476154</v>
      </c>
      <c r="E23" s="44">
        <v>100.20624080777185</v>
      </c>
      <c r="F23" s="44">
        <v>100.15963429234844</v>
      </c>
      <c r="G23" s="44">
        <v>100.61202448097924</v>
      </c>
      <c r="H23" s="44">
        <v>101.05604224168967</v>
      </c>
      <c r="I23" s="44">
        <v>101.55085273178369</v>
      </c>
      <c r="J23" s="44">
        <v>101.69150952084595</v>
      </c>
      <c r="K23" s="44">
        <v>101.6733692603518</v>
      </c>
      <c r="L23" s="44">
        <v>102.20920464725566</v>
      </c>
      <c r="M23" s="44">
        <v>102.5516369491989</v>
      </c>
      <c r="N23" s="44">
        <v>102.90718605488405</v>
      </c>
      <c r="O23" s="44">
        <v>102.66801369729208</v>
      </c>
      <c r="P23" s="45">
        <v>102.96076959357444</v>
      </c>
      <c r="Q23" s="53">
        <v>104.72372383267424</v>
      </c>
      <c r="R23" s="53">
        <f>R10</f>
        <v>103.6713096430834</v>
      </c>
      <c r="S23" s="53">
        <f>S10</f>
        <v>103.03807501137254</v>
      </c>
      <c r="T23" s="53">
        <f>T10</f>
        <v>105.2687688902905</v>
      </c>
      <c r="U23" s="53">
        <f>U10</f>
        <v>105.21099913763993</v>
      </c>
      <c r="V23" s="109">
        <f>V10</f>
        <v>106.0412649064102</v>
      </c>
    </row>
    <row r="24" spans="1:22" ht="12.75">
      <c r="A24" s="43" t="s">
        <v>35</v>
      </c>
      <c r="B24" s="44">
        <v>100</v>
      </c>
      <c r="C24" s="44">
        <v>99.71638304971638</v>
      </c>
      <c r="D24" s="44">
        <v>99.43276609943277</v>
      </c>
      <c r="E24" s="44">
        <v>98.93226559893226</v>
      </c>
      <c r="F24" s="44">
        <v>98.49849849849849</v>
      </c>
      <c r="G24" s="44">
        <v>97.71438104771438</v>
      </c>
      <c r="H24" s="44">
        <v>97.44744744744744</v>
      </c>
      <c r="I24" s="44">
        <v>97.3973973973974</v>
      </c>
      <c r="J24" s="44">
        <v>97.11378044711378</v>
      </c>
      <c r="K24" s="44">
        <v>96.42976309642977</v>
      </c>
      <c r="L24" s="44">
        <v>95.52886219552886</v>
      </c>
      <c r="M24" s="44">
        <v>94.51117784451118</v>
      </c>
      <c r="N24" s="44">
        <v>93.72706039372706</v>
      </c>
      <c r="O24" s="44">
        <v>93.25992659325992</v>
      </c>
      <c r="P24" s="45">
        <v>93.24324324324324</v>
      </c>
      <c r="Q24" s="53">
        <v>93.5935935935936</v>
      </c>
      <c r="R24" s="72">
        <v>94.661</v>
      </c>
      <c r="S24" s="72">
        <v>94.928</v>
      </c>
      <c r="T24" s="72">
        <v>95.879</v>
      </c>
      <c r="U24" s="73">
        <f>U17</f>
        <v>96.24102435769102</v>
      </c>
      <c r="V24" s="73">
        <f>V17</f>
        <v>96.9738905572239</v>
      </c>
    </row>
    <row r="25" spans="1:22" ht="12.75">
      <c r="A25" s="46" t="s">
        <v>36</v>
      </c>
      <c r="B25" s="49">
        <v>100</v>
      </c>
      <c r="C25" s="49">
        <v>101.10489915424955</v>
      </c>
      <c r="D25" s="49">
        <v>103.07634590133183</v>
      </c>
      <c r="E25" s="49">
        <v>103.51981437531094</v>
      </c>
      <c r="F25" s="49">
        <v>105.05452113560553</v>
      </c>
      <c r="G25" s="49">
        <v>105.93778799964115</v>
      </c>
      <c r="H25" s="49">
        <v>107.2847087992301</v>
      </c>
      <c r="I25" s="49">
        <v>108.12434244329721</v>
      </c>
      <c r="J25" s="49">
        <v>107.99385057049416</v>
      </c>
      <c r="K25" s="49">
        <v>106.68648511984863</v>
      </c>
      <c r="L25" s="49">
        <v>105.57322632999764</v>
      </c>
      <c r="M25" s="49">
        <v>104.28849306354138</v>
      </c>
      <c r="N25" s="49">
        <v>102.20959441494784</v>
      </c>
      <c r="O25" s="49">
        <v>99.78163000660615</v>
      </c>
      <c r="P25" s="48">
        <v>98.68019704272793</v>
      </c>
      <c r="Q25" s="47">
        <v>98.69446959131577</v>
      </c>
      <c r="R25" s="50">
        <f>R18</f>
        <v>99.30492688377252</v>
      </c>
      <c r="S25" s="50">
        <f>S18</f>
        <v>98.06178790177225</v>
      </c>
      <c r="T25" s="50">
        <f>T18</f>
        <v>99.71352956048706</v>
      </c>
      <c r="U25" s="50">
        <f>U18</f>
        <v>99.54633684845815</v>
      </c>
      <c r="V25" s="50">
        <f>V18</f>
        <v>100.90243285785357</v>
      </c>
    </row>
    <row r="27" ht="12.75">
      <c r="A27" s="90"/>
    </row>
    <row r="29" spans="19:20" ht="12.75">
      <c r="S29" s="1"/>
      <c r="T29" s="1"/>
    </row>
    <row r="34" ht="12.75">
      <c r="S34" s="101"/>
    </row>
    <row r="36" ht="12.75">
      <c r="N36" s="98" t="s">
        <v>49</v>
      </c>
    </row>
    <row r="49" ht="12.75">
      <c r="A49" s="98" t="s">
        <v>62</v>
      </c>
    </row>
    <row r="50" spans="1:8" ht="12.75">
      <c r="A50" s="143" t="s">
        <v>61</v>
      </c>
      <c r="B50" s="143"/>
      <c r="C50" s="143"/>
      <c r="D50" s="143"/>
      <c r="E50" s="143"/>
      <c r="F50" s="143"/>
      <c r="G50" s="143"/>
      <c r="H50" s="143"/>
    </row>
    <row r="52" spans="1:2" ht="12.75">
      <c r="A52" s="118"/>
      <c r="B52" s="118"/>
    </row>
  </sheetData>
  <sheetProtection/>
  <mergeCells count="1">
    <mergeCell ref="A50:H5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3.421875" style="9" customWidth="1"/>
    <col min="2" max="2" width="10.7109375" style="9" customWidth="1"/>
    <col min="3" max="4" width="10.7109375" style="10" customWidth="1"/>
    <col min="5" max="9" width="10.7109375" style="9" customWidth="1"/>
    <col min="10" max="10" width="3.7109375" style="9" customWidth="1"/>
    <col min="11" max="11" width="7.00390625" style="9" bestFit="1" customWidth="1"/>
    <col min="12" max="13" width="10.7109375" style="9" customWidth="1"/>
    <col min="14" max="16384" width="11.421875" style="9" customWidth="1"/>
  </cols>
  <sheetData>
    <row r="1" spans="1:4" s="8" customFormat="1" ht="12">
      <c r="A1" s="4" t="s">
        <v>39</v>
      </c>
      <c r="C1" s="12"/>
      <c r="D1" s="12"/>
    </row>
    <row r="3" ht="12">
      <c r="I3" s="9" t="s">
        <v>29</v>
      </c>
    </row>
    <row r="4" ht="12">
      <c r="B4" s="9" t="s">
        <v>23</v>
      </c>
    </row>
    <row r="5" spans="3:13" s="11" customFormat="1" ht="24">
      <c r="C5" s="13" t="s">
        <v>5</v>
      </c>
      <c r="D5" s="13" t="s">
        <v>6</v>
      </c>
      <c r="E5" s="11" t="s">
        <v>0</v>
      </c>
      <c r="I5" s="11" t="s">
        <v>51</v>
      </c>
      <c r="J5" s="99" t="s">
        <v>24</v>
      </c>
      <c r="M5" s="64"/>
    </row>
    <row r="6" spans="2:13" ht="12">
      <c r="B6" s="9" t="s">
        <v>1</v>
      </c>
      <c r="C6" s="10">
        <f>302348+12212+43759</f>
        <v>358319</v>
      </c>
      <c r="D6" s="10">
        <f>384219+14776+91521</f>
        <v>490516</v>
      </c>
      <c r="E6" s="10">
        <f>SUM(C6:D6)</f>
        <v>848835</v>
      </c>
      <c r="F6" s="10"/>
      <c r="I6" s="9">
        <v>100</v>
      </c>
      <c r="J6" s="9">
        <v>100</v>
      </c>
      <c r="M6" s="64"/>
    </row>
    <row r="7" spans="2:13" ht="12">
      <c r="B7" s="9" t="s">
        <v>2</v>
      </c>
      <c r="C7" s="10">
        <f>302347+12071+43698</f>
        <v>358116</v>
      </c>
      <c r="D7" s="10">
        <f>387924+8023+2593+4050+93281</f>
        <v>495871</v>
      </c>
      <c r="E7" s="10">
        <f aca="true" t="shared" si="0" ref="E7:E19">SUM(C7:D7)</f>
        <v>853987</v>
      </c>
      <c r="F7" s="10"/>
      <c r="G7" s="17"/>
      <c r="H7" s="17"/>
      <c r="I7" s="19">
        <f aca="true" t="shared" si="1" ref="I7:I22">C7/$C$6*100</f>
        <v>99.94334657107214</v>
      </c>
      <c r="J7" s="19">
        <f aca="true" t="shared" si="2" ref="J7:J22">D7/$D$6*100</f>
        <v>101.09170750801198</v>
      </c>
      <c r="M7" s="68"/>
    </row>
    <row r="8" spans="2:13" ht="12">
      <c r="B8" s="9" t="s">
        <v>3</v>
      </c>
      <c r="C8" s="10">
        <f>302906+12321+43851</f>
        <v>359078</v>
      </c>
      <c r="D8" s="10">
        <f>396549+8243+2685+4147+93916</f>
        <v>505540</v>
      </c>
      <c r="E8" s="10">
        <f t="shared" si="0"/>
        <v>864618</v>
      </c>
      <c r="F8" s="10"/>
      <c r="G8" s="17"/>
      <c r="H8" s="17"/>
      <c r="I8" s="19">
        <f t="shared" si="1"/>
        <v>100.21182242638542</v>
      </c>
      <c r="J8" s="19">
        <f t="shared" si="2"/>
        <v>103.06289703088176</v>
      </c>
      <c r="M8" s="68"/>
    </row>
    <row r="9" spans="2:13" ht="12">
      <c r="B9" s="9" t="s">
        <v>4</v>
      </c>
      <c r="C9" s="10">
        <f>302812+12469+43777</f>
        <v>359058</v>
      </c>
      <c r="D9" s="10">
        <v>507715</v>
      </c>
      <c r="E9" s="10">
        <f t="shared" si="0"/>
        <v>866773</v>
      </c>
      <c r="F9" s="10"/>
      <c r="G9" s="17"/>
      <c r="H9" s="17"/>
      <c r="I9" s="19">
        <f t="shared" si="1"/>
        <v>100.20624080777185</v>
      </c>
      <c r="J9" s="19">
        <f t="shared" si="2"/>
        <v>103.50630764337963</v>
      </c>
      <c r="M9" s="68"/>
    </row>
    <row r="10" spans="2:13" ht="12">
      <c r="B10" s="9" t="s">
        <v>7</v>
      </c>
      <c r="C10" s="10">
        <f>314729+44162</f>
        <v>358891</v>
      </c>
      <c r="D10" s="10">
        <f>420248+94994</f>
        <v>515242</v>
      </c>
      <c r="E10" s="10">
        <f t="shared" si="0"/>
        <v>874133</v>
      </c>
      <c r="F10" s="10"/>
      <c r="G10" s="17"/>
      <c r="H10" s="17"/>
      <c r="I10" s="19">
        <f t="shared" si="1"/>
        <v>100.15963429234844</v>
      </c>
      <c r="J10" s="19">
        <f t="shared" si="2"/>
        <v>105.04081416304463</v>
      </c>
      <c r="M10" s="68"/>
    </row>
    <row r="11" spans="2:13" s="14" customFormat="1" ht="11.25" customHeight="1">
      <c r="B11" s="14" t="s">
        <v>8</v>
      </c>
      <c r="C11" s="15">
        <f>316152+44360</f>
        <v>360512</v>
      </c>
      <c r="D11" s="15">
        <f>423640+95934</f>
        <v>519574</v>
      </c>
      <c r="E11" s="10">
        <f t="shared" si="0"/>
        <v>880086</v>
      </c>
      <c r="F11" s="10"/>
      <c r="G11" s="17"/>
      <c r="H11" s="17"/>
      <c r="I11" s="19">
        <f t="shared" si="1"/>
        <v>100.61202448097923</v>
      </c>
      <c r="J11" s="19">
        <f t="shared" si="2"/>
        <v>105.92396578297141</v>
      </c>
      <c r="M11" s="68"/>
    </row>
    <row r="12" spans="2:13" ht="12">
      <c r="B12" s="9" t="s">
        <v>9</v>
      </c>
      <c r="C12" s="10">
        <f>317293+44810</f>
        <v>362103</v>
      </c>
      <c r="D12" s="10">
        <f>428925+97254</f>
        <v>526179</v>
      </c>
      <c r="E12" s="10">
        <f t="shared" si="0"/>
        <v>888282</v>
      </c>
      <c r="F12" s="10"/>
      <c r="G12" s="17"/>
      <c r="H12" s="17"/>
      <c r="I12" s="19">
        <f t="shared" si="1"/>
        <v>101.05604224168967</v>
      </c>
      <c r="J12" s="19">
        <f t="shared" si="2"/>
        <v>107.27050697632696</v>
      </c>
      <c r="M12" s="68"/>
    </row>
    <row r="13" spans="2:13" ht="12">
      <c r="B13" s="9" t="s">
        <v>11</v>
      </c>
      <c r="C13" s="10">
        <f>318236+45640</f>
        <v>363876</v>
      </c>
      <c r="D13" s="10">
        <f>431769+98529</f>
        <v>530298</v>
      </c>
      <c r="E13" s="10">
        <f t="shared" si="0"/>
        <v>894174</v>
      </c>
      <c r="F13" s="10"/>
      <c r="G13" s="17"/>
      <c r="H13" s="17"/>
      <c r="I13" s="19">
        <f t="shared" si="1"/>
        <v>101.55085273178368</v>
      </c>
      <c r="J13" s="19">
        <f t="shared" si="2"/>
        <v>108.11023493627118</v>
      </c>
      <c r="M13" s="68"/>
    </row>
    <row r="14" spans="2:13" ht="12">
      <c r="B14" s="9" t="s">
        <v>10</v>
      </c>
      <c r="C14" s="10">
        <f>318381+45999</f>
        <v>364380</v>
      </c>
      <c r="D14" s="10">
        <f>430263+99395</f>
        <v>529658</v>
      </c>
      <c r="E14" s="10">
        <f t="shared" si="0"/>
        <v>894038</v>
      </c>
      <c r="F14" s="10"/>
      <c r="G14" s="17"/>
      <c r="H14" s="17"/>
      <c r="I14" s="19">
        <f t="shared" si="1"/>
        <v>101.69150952084595</v>
      </c>
      <c r="J14" s="19">
        <f t="shared" si="2"/>
        <v>107.97976008937526</v>
      </c>
      <c r="M14" s="68"/>
    </row>
    <row r="15" spans="2:13" ht="12">
      <c r="B15" s="9" t="s">
        <v>12</v>
      </c>
      <c r="C15" s="10">
        <f>318236+46079</f>
        <v>364315</v>
      </c>
      <c r="D15" s="10">
        <f>424385+98861</f>
        <v>523246</v>
      </c>
      <c r="E15" s="10">
        <f t="shared" si="0"/>
        <v>887561</v>
      </c>
      <c r="F15" s="10"/>
      <c r="G15" s="17"/>
      <c r="H15" s="17"/>
      <c r="I15" s="19">
        <f t="shared" si="1"/>
        <v>101.67336926035182</v>
      </c>
      <c r="J15" s="19">
        <f t="shared" si="2"/>
        <v>106.67256521703676</v>
      </c>
      <c r="M15" s="68"/>
    </row>
    <row r="16" spans="2:13" ht="12">
      <c r="B16" s="9" t="s">
        <v>17</v>
      </c>
      <c r="C16" s="10">
        <v>366235</v>
      </c>
      <c r="D16" s="10">
        <v>517786</v>
      </c>
      <c r="E16" s="10">
        <f t="shared" si="0"/>
        <v>884021</v>
      </c>
      <c r="F16" s="10"/>
      <c r="G16" s="17"/>
      <c r="H16" s="17"/>
      <c r="I16" s="19">
        <f t="shared" si="1"/>
        <v>102.20920464725565</v>
      </c>
      <c r="J16" s="19">
        <f t="shared" si="2"/>
        <v>105.55945167945593</v>
      </c>
      <c r="M16" s="68"/>
    </row>
    <row r="17" spans="2:13" ht="12">
      <c r="B17" s="9" t="s">
        <v>18</v>
      </c>
      <c r="C17" s="10">
        <f>321339+46132</f>
        <v>367471</v>
      </c>
      <c r="D17" s="10">
        <f>413107+98777</f>
        <v>511884</v>
      </c>
      <c r="E17" s="10">
        <f t="shared" si="0"/>
        <v>879355</v>
      </c>
      <c r="F17" s="10"/>
      <c r="G17" s="17"/>
      <c r="H17" s="17"/>
      <c r="I17" s="19">
        <f t="shared" si="1"/>
        <v>102.55414867757501</v>
      </c>
      <c r="J17" s="19">
        <f t="shared" si="2"/>
        <v>104.3562289507376</v>
      </c>
      <c r="M17" s="68"/>
    </row>
    <row r="18" spans="2:13" ht="12">
      <c r="B18" s="9" t="s">
        <v>19</v>
      </c>
      <c r="C18" s="10">
        <f>322357+46379</f>
        <v>368736</v>
      </c>
      <c r="D18" s="10">
        <f>404226+97061</f>
        <v>501287</v>
      </c>
      <c r="E18" s="10">
        <f t="shared" si="0"/>
        <v>870023</v>
      </c>
      <c r="F18" s="10"/>
      <c r="G18" s="17"/>
      <c r="H18" s="17"/>
      <c r="I18" s="19">
        <f t="shared" si="1"/>
        <v>102.90718605488405</v>
      </c>
      <c r="J18" s="19">
        <f t="shared" si="2"/>
        <v>102.19585089986872</v>
      </c>
      <c r="M18" s="68"/>
    </row>
    <row r="19" spans="2:13" ht="12">
      <c r="B19" s="9" t="s">
        <v>20</v>
      </c>
      <c r="C19" s="10">
        <f>321739+46140</f>
        <v>367879</v>
      </c>
      <c r="D19" s="10">
        <f>393860+95521</f>
        <v>489381</v>
      </c>
      <c r="E19" s="10">
        <f t="shared" si="0"/>
        <v>857260</v>
      </c>
      <c r="F19" s="10"/>
      <c r="G19" s="17"/>
      <c r="H19" s="17"/>
      <c r="I19" s="19">
        <f t="shared" si="1"/>
        <v>102.66801369729208</v>
      </c>
      <c r="J19" s="19">
        <f t="shared" si="2"/>
        <v>99.76861101370801</v>
      </c>
      <c r="M19" s="68"/>
    </row>
    <row r="20" spans="2:13" ht="12">
      <c r="B20" s="9" t="s">
        <v>22</v>
      </c>
      <c r="C20" s="10">
        <f>323445+45483</f>
        <v>368928</v>
      </c>
      <c r="D20" s="10">
        <f>389008+94971</f>
        <v>483979</v>
      </c>
      <c r="E20" s="10">
        <f aca="true" t="shared" si="3" ref="E20:E26">SUM(C20:D20)</f>
        <v>852907</v>
      </c>
      <c r="F20" s="10"/>
      <c r="G20" s="17"/>
      <c r="H20" s="17"/>
      <c r="I20" s="19">
        <f t="shared" si="1"/>
        <v>102.96076959357443</v>
      </c>
      <c r="J20" s="19">
        <f t="shared" si="2"/>
        <v>98.66732175912712</v>
      </c>
      <c r="M20" s="68"/>
    </row>
    <row r="21" spans="2:13" ht="12">
      <c r="B21" s="9" t="s">
        <v>27</v>
      </c>
      <c r="C21" s="10">
        <v>375245</v>
      </c>
      <c r="D21" s="10">
        <v>484049</v>
      </c>
      <c r="E21" s="10">
        <f t="shared" si="3"/>
        <v>859294</v>
      </c>
      <c r="F21" s="10"/>
      <c r="G21" s="17"/>
      <c r="H21" s="17"/>
      <c r="I21" s="19">
        <f t="shared" si="1"/>
        <v>104.72372383267424</v>
      </c>
      <c r="J21" s="19">
        <f t="shared" si="2"/>
        <v>98.68159244550637</v>
      </c>
      <c r="M21" s="68"/>
    </row>
    <row r="22" spans="2:13" s="14" customFormat="1" ht="12">
      <c r="B22" s="14" t="s">
        <v>28</v>
      </c>
      <c r="C22" s="15">
        <v>371474</v>
      </c>
      <c r="D22" s="15">
        <v>487043</v>
      </c>
      <c r="E22" s="15">
        <f t="shared" si="3"/>
        <v>858517</v>
      </c>
      <c r="F22" s="58">
        <f aca="true" t="shared" si="4" ref="F22:H25">(C22-C$6)/C$6*100</f>
        <v>3.671309643083398</v>
      </c>
      <c r="G22" s="58">
        <f t="shared" si="4"/>
        <v>-0.7080299113586509</v>
      </c>
      <c r="H22" s="58">
        <f t="shared" si="4"/>
        <v>1.1406221468247657</v>
      </c>
      <c r="I22" s="19">
        <f t="shared" si="1"/>
        <v>103.6713096430834</v>
      </c>
      <c r="J22" s="19">
        <f t="shared" si="2"/>
        <v>99.29197008864135</v>
      </c>
      <c r="M22" s="68"/>
    </row>
    <row r="23" spans="2:13" ht="12">
      <c r="B23" s="14" t="s">
        <v>40</v>
      </c>
      <c r="C23" s="10">
        <v>369205</v>
      </c>
      <c r="D23" s="10">
        <v>480946</v>
      </c>
      <c r="E23" s="15">
        <f t="shared" si="3"/>
        <v>850151</v>
      </c>
      <c r="F23" s="58">
        <f t="shared" si="4"/>
        <v>3.038075011372548</v>
      </c>
      <c r="G23" s="58">
        <f t="shared" si="4"/>
        <v>-1.9510066949905813</v>
      </c>
      <c r="H23" s="58">
        <f t="shared" si="4"/>
        <v>0.15503601995676428</v>
      </c>
      <c r="I23" s="19">
        <v>102.43358571552163</v>
      </c>
      <c r="J23" s="19">
        <v>96.76096192580874</v>
      </c>
      <c r="M23" s="68"/>
    </row>
    <row r="24" spans="2:13" ht="12">
      <c r="B24" s="14" t="s">
        <v>42</v>
      </c>
      <c r="C24" s="10">
        <v>377198</v>
      </c>
      <c r="D24" s="10">
        <v>489047</v>
      </c>
      <c r="E24" s="15">
        <f t="shared" si="3"/>
        <v>866245</v>
      </c>
      <c r="F24" s="58">
        <f t="shared" si="4"/>
        <v>5.268768890290495</v>
      </c>
      <c r="G24" s="58">
        <f t="shared" si="4"/>
        <v>-0.29948054701579563</v>
      </c>
      <c r="H24" s="58">
        <f t="shared" si="4"/>
        <v>2.0510464342304453</v>
      </c>
      <c r="I24" s="19">
        <f aca="true" t="shared" si="5" ref="I24:J26">C24/C$6*100</f>
        <v>105.26876889029049</v>
      </c>
      <c r="J24" s="19">
        <f t="shared" si="5"/>
        <v>99.70051945298421</v>
      </c>
      <c r="M24" s="68"/>
    </row>
    <row r="25" spans="2:10" ht="12">
      <c r="B25" s="9" t="s">
        <v>50</v>
      </c>
      <c r="C25" s="63">
        <v>376991</v>
      </c>
      <c r="D25" s="10">
        <v>488227</v>
      </c>
      <c r="E25" s="15">
        <f t="shared" si="3"/>
        <v>865218</v>
      </c>
      <c r="F25" s="58">
        <f t="shared" si="4"/>
        <v>5.210999137639924</v>
      </c>
      <c r="G25" s="58">
        <f t="shared" si="4"/>
        <v>-0.4666514446011955</v>
      </c>
      <c r="H25" s="58">
        <f t="shared" si="4"/>
        <v>1.9300570782307518</v>
      </c>
      <c r="I25" s="19">
        <f t="shared" si="5"/>
        <v>105.21099913763992</v>
      </c>
      <c r="J25" s="19">
        <f t="shared" si="5"/>
        <v>99.5333485553988</v>
      </c>
    </row>
    <row r="26" spans="2:10" ht="12">
      <c r="B26" s="9" t="s">
        <v>64</v>
      </c>
      <c r="C26" s="10">
        <v>379966</v>
      </c>
      <c r="D26" s="10">
        <v>494878</v>
      </c>
      <c r="E26" s="15">
        <f t="shared" si="3"/>
        <v>874844</v>
      </c>
      <c r="F26" s="58">
        <f>(C26-C$6)/C$6*100</f>
        <v>6.04126490641021</v>
      </c>
      <c r="G26" s="58">
        <f>(D26-D$6)/D$6*100</f>
        <v>0.8892676283750173</v>
      </c>
      <c r="H26" s="58">
        <f>(E26-E$6)/E$6*100</f>
        <v>3.0640819476105485</v>
      </c>
      <c r="I26" s="19">
        <f t="shared" si="5"/>
        <v>106.04126490641022</v>
      </c>
      <c r="J26" s="19">
        <f t="shared" si="5"/>
        <v>100.88926762837502</v>
      </c>
    </row>
  </sheetData>
  <sheetProtection/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personnels de l'education nationale</dc:title>
  <dc:subject/>
  <dc:creator>MENESR - DEPP - 2014</dc:creator>
  <cp:keywords>personnels, éducation nationale</cp:keywords>
  <dc:description/>
  <cp:lastModifiedBy>AB</cp:lastModifiedBy>
  <cp:lastPrinted>2016-11-16T09:07:38Z</cp:lastPrinted>
  <dcterms:created xsi:type="dcterms:W3CDTF">2000-07-04T07:54:33Z</dcterms:created>
  <dcterms:modified xsi:type="dcterms:W3CDTF">2016-11-30T15:34:27Z</dcterms:modified>
  <cp:category/>
  <cp:version/>
  <cp:contentType/>
  <cp:contentStatus/>
</cp:coreProperties>
</file>