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0" yWindow="195" windowWidth="19440" windowHeight="11085" tabRatio="453"/>
  </bookViews>
  <sheets>
    <sheet name="L'État de L'École 2017" sheetId="6" r:id="rId1"/>
    <sheet name="Tableau 7.1" sheetId="1" r:id="rId2"/>
    <sheet name="Tableau 7.2" sheetId="2" r:id="rId3"/>
    <sheet name="Figure 7.3" sheetId="5" r:id="rId4"/>
    <sheet name="Série" sheetId="3" state="hidden" r:id="rId5"/>
  </sheets>
  <definedNames>
    <definedName name="_xlnm.Print_Area" localSheetId="3">'Figure 7.3'!$A$25:$N$29</definedName>
    <definedName name="_xlnm.Print_Area" localSheetId="4">Série!$A$1:$K$24</definedName>
    <definedName name="_xlnm.Print_Area" localSheetId="1">'Tableau 7.1'!$A$1:$G$20</definedName>
    <definedName name="_xlnm.Print_Area" localSheetId="2">'Tableau 7.2'!$A$1:$B$16</definedName>
  </definedNames>
  <calcPr calcId="145621"/>
</workbook>
</file>

<file path=xl/calcChain.xml><?xml version="1.0" encoding="utf-8"?>
<calcChain xmlns="http://schemas.openxmlformats.org/spreadsheetml/2006/main">
  <c r="G7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I27" i="3"/>
  <c r="J27" i="3"/>
  <c r="G27" i="3"/>
  <c r="F27" i="3"/>
  <c r="E27" i="3"/>
  <c r="H27" i="3"/>
  <c r="W43" i="5"/>
  <c r="W50" i="5" s="1"/>
  <c r="W42" i="5"/>
  <c r="W49" i="5" s="1"/>
  <c r="W35" i="5"/>
  <c r="W48" i="5" s="1"/>
  <c r="W34" i="5"/>
  <c r="W47" i="5" s="1"/>
  <c r="V43" i="5"/>
  <c r="V35" i="5"/>
  <c r="U35" i="5"/>
  <c r="U48" i="5" s="1"/>
  <c r="T35" i="5"/>
  <c r="S35" i="5"/>
  <c r="S48" i="5" s="1"/>
  <c r="R35" i="5"/>
  <c r="Q35" i="5"/>
  <c r="P35" i="5"/>
  <c r="U43" i="5"/>
  <c r="T43" i="5"/>
  <c r="S43" i="5"/>
  <c r="R43" i="5"/>
  <c r="U50" i="5"/>
  <c r="T42" i="5"/>
  <c r="U42" i="5"/>
  <c r="U49" i="5" s="1"/>
  <c r="V42" i="5"/>
  <c r="V49" i="5" s="1"/>
  <c r="T34" i="5"/>
  <c r="U34" i="5"/>
  <c r="U47" i="5" s="1"/>
  <c r="V34" i="5"/>
  <c r="V47" i="5" s="1"/>
  <c r="S50" i="5"/>
  <c r="T50" i="5"/>
  <c r="V50" i="5"/>
  <c r="T48" i="5"/>
  <c r="V48" i="5"/>
  <c r="R48" i="5"/>
  <c r="R50" i="5"/>
  <c r="E23" i="3"/>
  <c r="E24" i="3"/>
  <c r="E25" i="3"/>
  <c r="E26" i="3"/>
  <c r="F26" i="3"/>
  <c r="G26" i="3"/>
  <c r="H26" i="3"/>
  <c r="I26" i="3"/>
  <c r="J26" i="3"/>
  <c r="H10" i="1"/>
  <c r="F10" i="1"/>
  <c r="E10" i="1"/>
  <c r="D6" i="1"/>
  <c r="D10" i="1"/>
  <c r="F23" i="3"/>
  <c r="G23" i="3"/>
  <c r="H23" i="3"/>
  <c r="F24" i="3"/>
  <c r="G24" i="3"/>
  <c r="H24" i="3"/>
  <c r="F25" i="3"/>
  <c r="G25" i="3"/>
  <c r="H25" i="3"/>
  <c r="G22" i="3"/>
  <c r="F22" i="3"/>
  <c r="J25" i="3"/>
  <c r="I25" i="3"/>
  <c r="I24" i="3"/>
  <c r="J24" i="3"/>
  <c r="G9" i="1"/>
  <c r="G10" i="1" s="1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C8" i="3"/>
  <c r="C6" i="3"/>
  <c r="C9" i="3"/>
  <c r="I9" i="3"/>
  <c r="C10" i="3"/>
  <c r="I10" i="3"/>
  <c r="C11" i="3"/>
  <c r="I11" i="3"/>
  <c r="C12" i="3"/>
  <c r="I12" i="3"/>
  <c r="C13" i="3"/>
  <c r="I13" i="3"/>
  <c r="C14" i="3"/>
  <c r="I14" i="3"/>
  <c r="C15" i="3"/>
  <c r="I15" i="3"/>
  <c r="I16" i="3"/>
  <c r="C17" i="3"/>
  <c r="I17" i="3"/>
  <c r="C18" i="3"/>
  <c r="I18" i="3"/>
  <c r="C19" i="3"/>
  <c r="I19" i="3"/>
  <c r="C20" i="3"/>
  <c r="I20" i="3"/>
  <c r="I21" i="3"/>
  <c r="I22" i="3"/>
  <c r="C7" i="3"/>
  <c r="I7" i="3"/>
  <c r="D8" i="3"/>
  <c r="D6" i="3"/>
  <c r="J8" i="3"/>
  <c r="J9" i="3"/>
  <c r="D10" i="3"/>
  <c r="J10" i="3"/>
  <c r="D11" i="3"/>
  <c r="J11" i="3"/>
  <c r="D12" i="3"/>
  <c r="J12" i="3"/>
  <c r="D13" i="3"/>
  <c r="J13" i="3"/>
  <c r="D14" i="3"/>
  <c r="J14" i="3"/>
  <c r="D15" i="3"/>
  <c r="J15" i="3"/>
  <c r="J16" i="3"/>
  <c r="D17" i="3"/>
  <c r="J17" i="3"/>
  <c r="D18" i="3"/>
  <c r="J18" i="3"/>
  <c r="D19" i="3"/>
  <c r="J19" i="3"/>
  <c r="D20" i="3"/>
  <c r="J20" i="3"/>
  <c r="J21" i="3"/>
  <c r="J22" i="3"/>
  <c r="D7" i="3"/>
  <c r="E22" i="3"/>
  <c r="H22" i="3"/>
  <c r="E21" i="3"/>
  <c r="E7" i="3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J7" i="3"/>
  <c r="I8" i="3"/>
</calcChain>
</file>

<file path=xl/sharedStrings.xml><?xml version="1.0" encoding="utf-8"?>
<sst xmlns="http://schemas.openxmlformats.org/spreadsheetml/2006/main" count="212" uniqueCount="89">
  <si>
    <t>Total</t>
  </si>
  <si>
    <t>1995-96</t>
  </si>
  <si>
    <t>1996-97</t>
  </si>
  <si>
    <t>1997-98</t>
  </si>
  <si>
    <t>1998-99</t>
  </si>
  <si>
    <t>1er degré</t>
  </si>
  <si>
    <t>2nd degré</t>
  </si>
  <si>
    <t>1999-00</t>
  </si>
  <si>
    <t>2000-01</t>
  </si>
  <si>
    <t>2001-02</t>
  </si>
  <si>
    <t>2003-04</t>
  </si>
  <si>
    <t>2002-03</t>
  </si>
  <si>
    <t>2004-05</t>
  </si>
  <si>
    <t>Enseignement du premier degré privé</t>
  </si>
  <si>
    <t>Enseignement du second degré privé</t>
  </si>
  <si>
    <t>2005-06</t>
  </si>
  <si>
    <t>2006-07</t>
  </si>
  <si>
    <t>2007-08</t>
  </si>
  <si>
    <t>2008-09</t>
  </si>
  <si>
    <t xml:space="preserve">Total enseignants </t>
  </si>
  <si>
    <t>2009-2010</t>
  </si>
  <si>
    <t>(France métropolitaine + DOM -  public+privé )</t>
  </si>
  <si>
    <t>2nd</t>
  </si>
  <si>
    <t>Public</t>
  </si>
  <si>
    <t xml:space="preserve">Privé </t>
  </si>
  <si>
    <t xml:space="preserve">2010-2011 </t>
  </si>
  <si>
    <t>2011-2012</t>
  </si>
  <si>
    <t>base 100=1995</t>
  </si>
  <si>
    <t xml:space="preserve">Premier degré </t>
  </si>
  <si>
    <t>2009-10</t>
  </si>
  <si>
    <t>2010-11</t>
  </si>
  <si>
    <t>Elèves</t>
  </si>
  <si>
    <t>Enseignants</t>
  </si>
  <si>
    <t>indice élèves</t>
  </si>
  <si>
    <t>indice enseignants</t>
  </si>
  <si>
    <t>Collèges et lycées</t>
  </si>
  <si>
    <t>2011-12</t>
  </si>
  <si>
    <t>Évolution des effectifs d'enseignants</t>
  </si>
  <si>
    <t>2012-2013</t>
  </si>
  <si>
    <t>1999-2000</t>
  </si>
  <si>
    <t>2013-2014</t>
  </si>
  <si>
    <t>2012-13</t>
  </si>
  <si>
    <t>2013-14</t>
  </si>
  <si>
    <t>Type de personnel</t>
  </si>
  <si>
    <t>Effectifs</t>
  </si>
  <si>
    <r>
      <t xml:space="preserve">Enseignants </t>
    </r>
    <r>
      <rPr>
        <b/>
        <vertAlign val="superscript"/>
        <sz val="8"/>
        <rFont val="Arial"/>
        <family val="2"/>
      </rPr>
      <t>1</t>
    </r>
  </si>
  <si>
    <t>2014-2015</t>
  </si>
  <si>
    <t>1er deg</t>
  </si>
  <si>
    <t>7.3 – Évolutions comparées des effectifs d'élèves et d'enseignants</t>
  </si>
  <si>
    <r>
      <t xml:space="preserve">Personnels administratifs, techniques, d'encadrement, surveillance </t>
    </r>
    <r>
      <rPr>
        <b/>
        <vertAlign val="superscript"/>
        <sz val="8"/>
        <rFont val="Arial"/>
        <family val="2"/>
      </rPr>
      <t>2</t>
    </r>
  </si>
  <si>
    <t>2015-2016</t>
  </si>
  <si>
    <t>2015-16</t>
  </si>
  <si>
    <t>2016-2017</t>
  </si>
  <si>
    <t>7.2 – Répartition des effectifs des personnels de l'Éducation nationale, en décembre 2016</t>
  </si>
  <si>
    <t>2016-17</t>
  </si>
  <si>
    <t>ensemble</t>
  </si>
  <si>
    <r>
      <t xml:space="preserve">dont aides-éducateurs et assistants d'éducation, accompagnants des élèves en situation de handicap </t>
    </r>
    <r>
      <rPr>
        <b/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, assistants pédagogiques </t>
    </r>
    <r>
      <rPr>
        <b/>
        <i/>
        <vertAlign val="superscript"/>
        <sz val="8"/>
        <rFont val="Arial"/>
        <family val="2"/>
      </rPr>
      <t>4</t>
    </r>
  </si>
  <si>
    <r>
      <t>Part des enseignants</t>
    </r>
    <r>
      <rPr>
        <b/>
        <i/>
        <sz val="8"/>
        <rFont val="Arial"/>
        <family val="2"/>
      </rPr>
      <t xml:space="preserve"> </t>
    </r>
  </si>
  <si>
    <r>
      <t>Personnel administratif, technique, d'encadrement et de surveillance</t>
    </r>
    <r>
      <rPr>
        <b/>
        <vertAlign val="superscript"/>
        <sz val="9"/>
        <rFont val="Arial"/>
        <family val="2"/>
      </rPr>
      <t>1</t>
    </r>
  </si>
  <si>
    <r>
      <t>Assistants d'éducation et AESH</t>
    </r>
    <r>
      <rPr>
        <vertAlign val="superscript"/>
        <sz val="9"/>
        <rFont val="Arial"/>
        <family val="2"/>
      </rPr>
      <t xml:space="preserve"> 2</t>
    </r>
  </si>
  <si>
    <r>
      <rPr>
        <b/>
        <sz val="9"/>
        <rFont val="Arial"/>
        <family val="2"/>
      </rPr>
      <t xml:space="preserve">Source : </t>
    </r>
    <r>
      <rPr>
        <sz val="9"/>
        <rFont val="Arial"/>
        <family val="2"/>
      </rPr>
      <t>MEN-MESRI-DEPP,  Fichiers de paye  janvier 1996 à 2011, Base "bulletins de salaire" décembre 2011 à décembre 2016.</t>
    </r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</si>
  <si>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France métropolitaine + DOM y compris Mayotte à partir de 2011 pour le public (hors Mayotte pour le privé).  Public et privé sous contrat pour les enseignants, public pour les  personnels  administratifs, techniques ou d’encadrement. </t>
    </r>
  </si>
  <si>
    <r>
      <rPr>
        <b/>
        <sz val="9"/>
        <color indexed="8"/>
        <rFont val="Arial"/>
        <family val="2"/>
      </rPr>
      <t>Champ :</t>
    </r>
    <r>
      <rPr>
        <sz val="9"/>
        <color indexed="8"/>
        <rFont val="Arial"/>
        <family val="2"/>
      </rPr>
      <t xml:space="preserve"> France métropolitaine + DOM y compris Mayotte  à partir de 2011 sauf pour les enseignants du privé. Public et privé sous contrat.</t>
    </r>
  </si>
  <si>
    <r>
      <rPr>
        <b/>
        <sz val="14"/>
        <color rgb="FF0070C0"/>
        <rFont val="Arial"/>
        <family val="2"/>
      </rPr>
      <t>L'état de l'École 2017</t>
    </r>
    <r>
      <rPr>
        <sz val="10"/>
        <color rgb="FF0070C0"/>
        <rFont val="Arial"/>
        <family val="2"/>
      </rPr>
      <t xml:space="preserve">
</t>
    </r>
    <r>
      <rPr>
        <sz val="11"/>
        <color rgb="FF0070C0"/>
        <rFont val="Arial"/>
        <family val="2"/>
      </rPr>
      <t>Coûts - Activités - Résultats</t>
    </r>
  </si>
  <si>
    <t xml:space="preserve">www.education.gouv.fr/statistiques/etat-ecole  </t>
  </si>
  <si>
    <t>Sommaire</t>
  </si>
  <si>
    <t>Sources</t>
  </si>
  <si>
    <t>7. Les personnels de l'Éducation nationale</t>
  </si>
  <si>
    <t>7.2 Répartition des effectifs des personnels del'Éducation nationale, en décembre 2016</t>
  </si>
  <si>
    <t>7.3 Évolution comparées des effectifs d'élèves et d'enseignants</t>
  </si>
  <si>
    <t>MEN-MESRI-DEPP</t>
  </si>
  <si>
    <r>
      <t xml:space="preserve">7.1 </t>
    </r>
    <r>
      <rPr>
        <b/>
        <sz val="11"/>
        <rFont val="Calibri"/>
        <family val="2"/>
      </rPr>
      <t>–</t>
    </r>
    <r>
      <rPr>
        <b/>
        <sz val="11"/>
        <rFont val="Arial"/>
        <family val="2"/>
      </rPr>
      <t xml:space="preserve"> </t>
    </r>
    <r>
      <rPr>
        <b/>
        <sz val="11"/>
        <rFont val="Calibri"/>
        <family val="2"/>
      </rPr>
      <t>É</t>
    </r>
    <r>
      <rPr>
        <b/>
        <sz val="11"/>
        <rFont val="Arial"/>
        <family val="2"/>
      </rPr>
      <t>volution des effectifs des personnels de l'Éducation nationale (hors enseignement supérieur)</t>
    </r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</si>
  <si>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Enseignants dans les établissements des premier et second degrés public et privé, y compris les stagiaires affectés directement en école ou établissement depuis la rentrée 2010.</t>
    </r>
  </si>
  <si>
    <r>
      <rPr>
        <b/>
        <sz val="9"/>
        <rFont val="Arial"/>
        <family val="2"/>
      </rPr>
      <t xml:space="preserve">3. </t>
    </r>
    <r>
      <rPr>
        <sz val="9"/>
        <rFont val="Arial"/>
        <family val="2"/>
      </rPr>
      <t>Corps créé en 2014 (décret du 27 juin 2014).   Les effectifs de ces personnels sont sous-estimés entre les années 2014-2015 et 2015-2016 , en raison d'un défaut de remontée de ces nouveaux statuts.</t>
    </r>
  </si>
  <si>
    <r>
      <rPr>
        <b/>
        <sz val="9"/>
        <rFont val="Arial"/>
        <family val="2"/>
      </rPr>
      <t>4.</t>
    </r>
    <r>
      <rPr>
        <sz val="9"/>
        <rFont val="Arial"/>
        <family val="2"/>
      </rPr>
      <t xml:space="preserve"> Les derniers aides éducateurs ont été recensés sur l'année scolaire 2006-2007.</t>
    </r>
  </si>
  <si>
    <r>
      <rPr>
        <b/>
        <sz val="9"/>
        <rFont val="Arial"/>
        <family val="2"/>
      </rPr>
      <t>Champ :</t>
    </r>
    <r>
      <rPr>
        <sz val="9"/>
        <rFont val="Arial"/>
        <family val="2"/>
      </rPr>
      <t xml:space="preserve"> France métropolitaine + DOM (hors Mayotte pour les enseignants du privé).</t>
    </r>
  </si>
  <si>
    <r>
      <rPr>
        <b/>
        <sz val="9"/>
        <rFont val="Arial"/>
        <family val="2"/>
      </rPr>
      <t>Note :</t>
    </r>
    <r>
      <rPr>
        <sz val="9"/>
        <rFont val="Arial"/>
        <family val="2"/>
      </rPr>
      <t xml:space="preserve"> Les admissibles contractuels du premier degré privé n'étaient pas recensés dans l'édition 2014 de l'</t>
    </r>
    <r>
      <rPr>
        <i/>
        <sz val="9"/>
        <rFont val="Arial"/>
        <family val="2"/>
      </rPr>
      <t>état de l'</t>
    </r>
    <r>
      <rPr>
        <i/>
        <sz val="9"/>
        <rFont val="Calibri"/>
        <family val="2"/>
      </rPr>
      <t>É</t>
    </r>
    <r>
      <rPr>
        <i/>
        <sz val="9"/>
        <rFont val="Arial"/>
        <family val="2"/>
      </rPr>
      <t>cole</t>
    </r>
    <r>
      <rPr>
        <sz val="9"/>
        <rFont val="Arial"/>
        <family val="2"/>
      </rPr>
      <t>. Ils sont été intégrés au titre de l'année 2013-2014.</t>
    </r>
  </si>
  <si>
    <r>
      <rPr>
        <b/>
        <sz val="8"/>
        <rFont val="Arial"/>
        <family val="2"/>
      </rPr>
      <t xml:space="preserve">Source : </t>
    </r>
    <r>
      <rPr>
        <sz val="8"/>
        <rFont val="Arial"/>
        <family val="2"/>
      </rPr>
      <t>MEN-MESRI-DEPP,  Fichier de paye  janvier 2000, Base "bulletins de salaire" décembre 2011 à décembre 2016.</t>
    </r>
  </si>
  <si>
    <r>
      <rPr>
        <b/>
        <sz val="9"/>
        <rFont val="Arial"/>
        <family val="2"/>
      </rPr>
      <t>1.</t>
    </r>
    <r>
      <rPr>
        <b/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Non compris les personnels rémunérés sur le chapitre « Formations supérieures et recherche universitaire », et ceux exerçant en administration centrale et rémunérés au titre de l'Enseignement supérieur.</t>
    </r>
  </si>
  <si>
    <r>
      <rPr>
        <b/>
        <sz val="9"/>
        <rFont val="Arial"/>
        <family val="2"/>
      </rPr>
      <t xml:space="preserve">Source : </t>
    </r>
    <r>
      <rPr>
        <sz val="9"/>
        <rFont val="Arial"/>
        <family val="2"/>
      </rPr>
      <t>MEN-MESRI-DEPP,  Base "bulletins de salaire" décembre 2016.</t>
    </r>
  </si>
  <si>
    <r>
      <t xml:space="preserve">2. </t>
    </r>
    <r>
      <rPr>
        <sz val="9"/>
        <rFont val="Arial"/>
        <family val="2"/>
      </rPr>
      <t xml:space="preserve">AESH </t>
    </r>
    <r>
      <rPr>
        <b/>
        <sz val="9"/>
        <rFont val="Arial"/>
        <family val="2"/>
      </rPr>
      <t xml:space="preserve">: </t>
    </r>
    <r>
      <rPr>
        <sz val="9"/>
        <rFont val="Arial"/>
        <family val="2"/>
      </rPr>
      <t>accompagnants des élèves en situation de handicap. Le nombre d'assistants et d'accompagnants est probablement sous-estimé.</t>
    </r>
  </si>
  <si>
    <r>
      <t xml:space="preserve">7.1 Évolution des effectifs des personnels de l'Éducation nationale </t>
    </r>
    <r>
      <rPr>
        <sz val="10"/>
        <rFont val="Arial"/>
        <family val="2"/>
      </rPr>
      <t>(hors enseignement supérieur)</t>
    </r>
  </si>
  <si>
    <r>
      <rPr>
        <sz val="10"/>
        <rFont val="Arial"/>
        <family val="2"/>
      </rPr>
      <t xml:space="preserve">MEN-DEPP, </t>
    </r>
    <r>
      <rPr>
        <i/>
        <sz val="10"/>
        <rFont val="Arial"/>
        <family val="2"/>
      </rPr>
      <t>L'état de l'École 2017</t>
    </r>
  </si>
  <si>
    <r>
      <rPr>
        <i/>
        <sz val="8"/>
        <rFont val="Arial"/>
        <family val="2"/>
      </rPr>
      <t xml:space="preserve">L’état de l’École </t>
    </r>
    <r>
      <rPr>
        <sz val="8"/>
        <rFont val="Arial"/>
        <family val="2"/>
      </rPr>
      <t xml:space="preserve">2017 © DEPP </t>
    </r>
  </si>
  <si>
    <r>
      <rPr>
        <i/>
        <sz val="8"/>
        <rFont val="Arial"/>
        <family val="2"/>
      </rPr>
      <t>L’état de l’École</t>
    </r>
    <r>
      <rPr>
        <sz val="8"/>
        <rFont val="Arial"/>
        <family val="2"/>
      </rPr>
      <t xml:space="preserve"> 2017 © DEPP </t>
    </r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</si>
  <si>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Les personnels rémunérés sur les chapitres « Formations supérieures et recherche universitaire» et « Vie étudiante » comptabilisés dans la publication </t>
    </r>
    <r>
      <rPr>
        <i/>
        <sz val="9"/>
        <rFont val="Arial"/>
        <family val="2"/>
      </rPr>
      <t>L' État de l'enseignement supérieur et de la recherche</t>
    </r>
    <r>
      <rPr>
        <sz val="9"/>
        <rFont val="Arial"/>
        <family val="2"/>
      </rPr>
      <t xml:space="preserve"> ne sont plus comptabilisés depuis 2007, ni à partir de 2010, les personnels exerçant en administration centrale et rémunérés au titre de l'enseignement supérieur.</t>
    </r>
  </si>
  <si>
    <t>Publication annuelle du ministère de l'Éducation nationale  [EE 2017]
L'état de l'École présente un ensemble d'indicateurs statistiques essentiels pour analyser le système éducatif français et apprécier les politiques publiques mises en oeuvre.
Cette vingt-septième édition rassemble 34 indicateurs structurés autour des moyens affectés à l'École, des modalités et des conditions de scolarisation et des résultats des élèves. 
Cette publication s'attache à décrire les principales évolutions et appporte l'éclairage des comparaisons internationales. Elle souligne les efforts engagés ainsi que les progrés restant à accomplir, en matière de lutte contre les inégalités notamment liées à l'origine sociale des élèves.</t>
  </si>
  <si>
    <t xml:space="preserve">Enseignement du premier degré public </t>
  </si>
  <si>
    <t>Enseignement du second degré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</si>
</sst>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0.000"/>
    <numFmt numFmtId="167" formatCode="#,##0.0"/>
    <numFmt numFmtId="168" formatCode="0.0&quot; &quot;%"/>
  </numFmts>
  <fonts count="6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7"/>
      <name val="MS Sans Serif"/>
      <family val="2"/>
    </font>
    <font>
      <b/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i/>
      <sz val="8"/>
      <color indexed="63"/>
      <name val="Arial"/>
      <family val="2"/>
    </font>
    <font>
      <sz val="10"/>
      <color indexed="63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33399"/>
      <name val="Calibri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i/>
      <vertAlign val="superscript"/>
      <sz val="8"/>
      <name val="Arial"/>
      <family val="2"/>
    </font>
    <font>
      <b/>
      <i/>
      <sz val="8"/>
      <name val="Arial"/>
      <family val="2"/>
    </font>
    <font>
      <b/>
      <i/>
      <sz val="8"/>
      <name val="MS Sans Serif"/>
      <family val="2"/>
    </font>
    <font>
      <b/>
      <i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  <font>
      <u/>
      <sz val="10"/>
      <color rgb="FF0070C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9"/>
      <color rgb="FF00000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i/>
      <sz val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EB9C"/>
        <bgColor rgb="FFFFFFFF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7" applyNumberFormat="0" applyAlignment="0" applyProtection="0"/>
    <xf numFmtId="0" fontId="32" fillId="0" borderId="18" applyNumberFormat="0" applyFill="0" applyAlignment="0" applyProtection="0"/>
    <xf numFmtId="0" fontId="28" fillId="27" borderId="19" applyNumberFormat="0" applyFont="0" applyAlignment="0" applyProtection="0"/>
    <xf numFmtId="0" fontId="33" fillId="28" borderId="17" applyNumberFormat="0" applyAlignment="0" applyProtection="0"/>
    <xf numFmtId="0" fontId="34" fillId="29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28" fillId="0" borderId="0"/>
    <xf numFmtId="0" fontId="19" fillId="0" borderId="0"/>
    <xf numFmtId="0" fontId="2" fillId="0" borderId="0"/>
    <xf numFmtId="0" fontId="25" fillId="0" borderId="0"/>
    <xf numFmtId="0" fontId="2" fillId="0" borderId="0"/>
    <xf numFmtId="0" fontId="28" fillId="0" borderId="0"/>
    <xf numFmtId="0" fontId="37" fillId="32" borderId="0" applyNumberFormat="0" applyBorder="0" applyAlignment="0" applyProtection="0"/>
    <xf numFmtId="0" fontId="38" fillId="26" borderId="2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43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45" fillId="33" borderId="25" applyNumberFormat="0" applyAlignment="0" applyProtection="0"/>
  </cellStyleXfs>
  <cellXfs count="169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3" fontId="5" fillId="0" borderId="0" xfId="0" applyNumberFormat="1" applyFont="1"/>
    <xf numFmtId="0" fontId="7" fillId="0" borderId="0" xfId="0" applyFont="1"/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center" wrapText="1"/>
    </xf>
    <xf numFmtId="3" fontId="7" fillId="0" borderId="0" xfId="0" applyNumberFormat="1" applyFont="1"/>
    <xf numFmtId="3" fontId="8" fillId="0" borderId="0" xfId="0" applyNumberFormat="1" applyFont="1" applyAlignment="1">
      <alignment horizontal="center" wrapText="1"/>
    </xf>
    <xf numFmtId="0" fontId="9" fillId="0" borderId="0" xfId="0" applyFont="1"/>
    <xf numFmtId="3" fontId="9" fillId="0" borderId="0" xfId="0" applyNumberFormat="1" applyFont="1"/>
    <xf numFmtId="3" fontId="4" fillId="0" borderId="0" xfId="0" applyNumberFormat="1" applyFont="1"/>
    <xf numFmtId="3" fontId="10" fillId="0" borderId="0" xfId="0" applyNumberFormat="1" applyFont="1"/>
    <xf numFmtId="1" fontId="8" fillId="0" borderId="0" xfId="0" applyNumberFormat="1" applyFont="1"/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3" fontId="14" fillId="0" borderId="4" xfId="0" applyNumberFormat="1" applyFont="1" applyBorder="1"/>
    <xf numFmtId="3" fontId="14" fillId="0" borderId="0" xfId="0" applyNumberFormat="1" applyFont="1" applyBorder="1"/>
    <xf numFmtId="3" fontId="13" fillId="0" borderId="4" xfId="0" applyNumberFormat="1" applyFont="1" applyBorder="1"/>
    <xf numFmtId="3" fontId="13" fillId="0" borderId="0" xfId="0" applyNumberFormat="1" applyFont="1" applyBorder="1"/>
    <xf numFmtId="0" fontId="13" fillId="0" borderId="4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4" fillId="0" borderId="3" xfId="0" applyFont="1" applyBorder="1"/>
    <xf numFmtId="165" fontId="14" fillId="0" borderId="3" xfId="0" applyNumberFormat="1" applyFont="1" applyBorder="1"/>
    <xf numFmtId="0" fontId="14" fillId="0" borderId="5" xfId="0" applyFont="1" applyBorder="1"/>
    <xf numFmtId="165" fontId="14" fillId="0" borderId="5" xfId="0" applyNumberFormat="1" applyFont="1" applyBorder="1"/>
    <xf numFmtId="0" fontId="15" fillId="0" borderId="0" xfId="0" applyFont="1"/>
    <xf numFmtId="3" fontId="13" fillId="0" borderId="4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3" fillId="0" borderId="1" xfId="0" applyFont="1" applyBorder="1"/>
    <xf numFmtId="0" fontId="12" fillId="0" borderId="6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0" borderId="3" xfId="0" applyFont="1" applyBorder="1"/>
    <xf numFmtId="1" fontId="14" fillId="0" borderId="7" xfId="0" applyNumberFormat="1" applyFont="1" applyBorder="1"/>
    <xf numFmtId="1" fontId="14" fillId="0" borderId="8" xfId="0" applyNumberFormat="1" applyFont="1" applyBorder="1"/>
    <xf numFmtId="1" fontId="14" fillId="0" borderId="3" xfId="0" applyNumberFormat="1" applyFont="1" applyBorder="1"/>
    <xf numFmtId="0" fontId="13" fillId="0" borderId="4" xfId="0" applyFont="1" applyBorder="1"/>
    <xf numFmtId="1" fontId="14" fillId="0" borderId="9" xfId="0" applyNumberFormat="1" applyFont="1" applyBorder="1"/>
    <xf numFmtId="1" fontId="14" fillId="0" borderId="0" xfId="0" applyNumberFormat="1" applyFont="1" applyBorder="1"/>
    <xf numFmtId="0" fontId="13" fillId="0" borderId="5" xfId="0" applyFont="1" applyBorder="1"/>
    <xf numFmtId="1" fontId="13" fillId="0" borderId="10" xfId="0" applyNumberFormat="1" applyFont="1" applyBorder="1"/>
    <xf numFmtId="1" fontId="13" fillId="0" borderId="11" xfId="0" applyNumberFormat="1" applyFont="1" applyBorder="1"/>
    <xf numFmtId="1" fontId="13" fillId="0" borderId="12" xfId="0" applyNumberFormat="1" applyFont="1" applyBorder="1"/>
    <xf numFmtId="1" fontId="13" fillId="0" borderId="5" xfId="0" applyNumberFormat="1" applyFont="1" applyBorder="1"/>
    <xf numFmtId="0" fontId="5" fillId="0" borderId="0" xfId="0" quotePrefix="1" applyFont="1" applyAlignment="1">
      <alignment wrapText="1"/>
    </xf>
    <xf numFmtId="1" fontId="14" fillId="0" borderId="13" xfId="0" applyNumberFormat="1" applyFont="1" applyBorder="1"/>
    <xf numFmtId="1" fontId="14" fillId="0" borderId="14" xfId="0" applyNumberFormat="1" applyFont="1" applyBorder="1"/>
    <xf numFmtId="165" fontId="8" fillId="0" borderId="0" xfId="0" applyNumberFormat="1" applyFont="1"/>
    <xf numFmtId="3" fontId="6" fillId="0" borderId="0" xfId="0" applyNumberFormat="1" applyFont="1" applyFill="1"/>
    <xf numFmtId="0" fontId="6" fillId="0" borderId="0" xfId="0" applyFont="1" applyFill="1"/>
    <xf numFmtId="3" fontId="5" fillId="0" borderId="0" xfId="0" applyNumberFormat="1" applyFont="1" applyFill="1"/>
    <xf numFmtId="3" fontId="9" fillId="0" borderId="0" xfId="0" applyNumberFormat="1" applyFont="1" applyBorder="1"/>
    <xf numFmtId="4" fontId="8" fillId="0" borderId="0" xfId="0" applyNumberFormat="1" applyFont="1"/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/>
    <xf numFmtId="167" fontId="8" fillId="0" borderId="0" xfId="0" applyNumberFormat="1" applyFont="1"/>
    <xf numFmtId="3" fontId="4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left"/>
    </xf>
    <xf numFmtId="166" fontId="14" fillId="0" borderId="3" xfId="0" applyNumberFormat="1" applyFont="1" applyBorder="1"/>
    <xf numFmtId="1" fontId="14" fillId="0" borderId="14" xfId="0" applyNumberFormat="1" applyFont="1" applyFill="1" applyBorder="1"/>
    <xf numFmtId="1" fontId="14" fillId="0" borderId="4" xfId="0" applyNumberFormat="1" applyFont="1" applyFill="1" applyBorder="1"/>
    <xf numFmtId="3" fontId="3" fillId="0" borderId="0" xfId="0" applyNumberFormat="1" applyFont="1" applyAlignment="1">
      <alignment horizontal="left" vertical="center"/>
    </xf>
    <xf numFmtId="3" fontId="2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21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4" xfId="0" applyNumberFormat="1" applyFont="1" applyBorder="1"/>
    <xf numFmtId="0" fontId="20" fillId="0" borderId="3" xfId="0" applyFont="1" applyBorder="1"/>
    <xf numFmtId="3" fontId="3" fillId="0" borderId="5" xfId="0" applyNumberFormat="1" applyFont="1" applyBorder="1"/>
    <xf numFmtId="0" fontId="2" fillId="0" borderId="0" xfId="0" applyFont="1"/>
    <xf numFmtId="0" fontId="8" fillId="0" borderId="0" xfId="0" applyFont="1" applyAlignment="1">
      <alignment horizontal="right" wrapText="1"/>
    </xf>
    <xf numFmtId="0" fontId="12" fillId="0" borderId="15" xfId="0" applyFont="1" applyFill="1" applyBorder="1" applyAlignment="1">
      <alignment horizontal="center"/>
    </xf>
    <xf numFmtId="1" fontId="14" fillId="0" borderId="4" xfId="0" applyNumberFormat="1" applyFont="1" applyBorder="1"/>
    <xf numFmtId="0" fontId="3" fillId="0" borderId="3" xfId="0" applyFont="1" applyBorder="1"/>
    <xf numFmtId="3" fontId="2" fillId="0" borderId="0" xfId="0" applyNumberFormat="1" applyFont="1" applyAlignment="1">
      <alignment horizontal="center"/>
    </xf>
    <xf numFmtId="3" fontId="11" fillId="0" borderId="0" xfId="0" applyNumberFormat="1" applyFont="1"/>
    <xf numFmtId="3" fontId="2" fillId="0" borderId="0" xfId="0" applyNumberFormat="1" applyFont="1"/>
    <xf numFmtId="0" fontId="4" fillId="0" borderId="1" xfId="0" applyFont="1" applyFill="1" applyBorder="1" applyAlignment="1">
      <alignment horizontal="center"/>
    </xf>
    <xf numFmtId="166" fontId="16" fillId="0" borderId="3" xfId="0" applyNumberFormat="1" applyFont="1" applyBorder="1"/>
    <xf numFmtId="165" fontId="16" fillId="0" borderId="3" xfId="0" applyNumberFormat="1" applyFont="1" applyBorder="1"/>
    <xf numFmtId="0" fontId="19" fillId="0" borderId="0" xfId="35" applyBorder="1"/>
    <xf numFmtId="0" fontId="23" fillId="0" borderId="0" xfId="34" applyFont="1" applyFill="1" applyBorder="1" applyAlignment="1">
      <alignment vertical="center" wrapText="1"/>
    </xf>
    <xf numFmtId="3" fontId="3" fillId="0" borderId="3" xfId="0" applyNumberFormat="1" applyFont="1" applyBorder="1"/>
    <xf numFmtId="168" fontId="50" fillId="0" borderId="1" xfId="0" quotePrefix="1" applyNumberFormat="1" applyFont="1" applyFill="1" applyBorder="1" applyAlignment="1">
      <alignment horizontal="right" vertical="center"/>
    </xf>
    <xf numFmtId="168" fontId="50" fillId="0" borderId="1" xfId="39" quotePrefix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3" fontId="3" fillId="34" borderId="0" xfId="0" applyNumberFormat="1" applyFont="1" applyFill="1" applyAlignment="1">
      <alignment vertical="center" wrapText="1"/>
    </xf>
    <xf numFmtId="3" fontId="3" fillId="35" borderId="0" xfId="0" applyNumberFormat="1" applyFont="1" applyFill="1" applyAlignment="1">
      <alignment vertical="center" wrapText="1"/>
    </xf>
    <xf numFmtId="0" fontId="46" fillId="0" borderId="0" xfId="34" applyFont="1" applyFill="1" applyBorder="1" applyAlignment="1">
      <alignment vertical="center" wrapText="1"/>
    </xf>
    <xf numFmtId="49" fontId="22" fillId="0" borderId="26" xfId="0" applyNumberFormat="1" applyFont="1" applyBorder="1"/>
    <xf numFmtId="49" fontId="2" fillId="0" borderId="27" xfId="0" applyNumberFormat="1" applyFont="1" applyBorder="1"/>
    <xf numFmtId="49" fontId="55" fillId="0" borderId="2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58" fillId="0" borderId="27" xfId="31" applyNumberFormat="1" applyFont="1" applyBorder="1" applyAlignment="1" applyProtection="1">
      <alignment vertical="center"/>
    </xf>
    <xf numFmtId="49" fontId="59" fillId="0" borderId="27" xfId="0" applyNumberFormat="1" applyFont="1" applyBorder="1" applyAlignment="1">
      <alignment vertical="center"/>
    </xf>
    <xf numFmtId="49" fontId="60" fillId="36" borderId="27" xfId="0" applyNumberFormat="1" applyFont="1" applyFill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8" fillId="0" borderId="27" xfId="0" applyNumberFormat="1" applyFont="1" applyBorder="1" applyAlignment="1"/>
    <xf numFmtId="49" fontId="61" fillId="36" borderId="27" xfId="0" applyNumberFormat="1" applyFont="1" applyFill="1" applyBorder="1" applyAlignment="1">
      <alignment horizontal="left" vertical="center"/>
    </xf>
    <xf numFmtId="49" fontId="62" fillId="0" borderId="27" xfId="0" applyNumberFormat="1" applyFont="1" applyBorder="1" applyAlignment="1">
      <alignment horizontal="justify" vertical="center"/>
    </xf>
    <xf numFmtId="49" fontId="3" fillId="0" borderId="28" xfId="0" applyNumberFormat="1" applyFont="1" applyBorder="1" applyAlignment="1">
      <alignment wrapText="1"/>
    </xf>
    <xf numFmtId="168" fontId="50" fillId="0" borderId="6" xfId="0" quotePrefix="1" applyNumberFormat="1" applyFont="1" applyFill="1" applyBorder="1" applyAlignment="1">
      <alignment horizontal="right" vertical="center"/>
    </xf>
    <xf numFmtId="168" fontId="50" fillId="0" borderId="29" xfId="0" quotePrefix="1" applyNumberFormat="1" applyFont="1" applyBorder="1" applyAlignment="1">
      <alignment horizontal="right" vertical="center"/>
    </xf>
    <xf numFmtId="3" fontId="63" fillId="36" borderId="29" xfId="0" applyNumberFormat="1" applyFont="1" applyFill="1" applyBorder="1" applyAlignment="1">
      <alignment horizontal="center" vertical="center"/>
    </xf>
    <xf numFmtId="3" fontId="63" fillId="36" borderId="6" xfId="0" applyNumberFormat="1" applyFont="1" applyFill="1" applyBorder="1" applyAlignment="1">
      <alignment horizontal="center" vertical="center"/>
    </xf>
    <xf numFmtId="3" fontId="63" fillId="36" borderId="1" xfId="0" applyNumberFormat="1" applyFont="1" applyFill="1" applyBorder="1" applyAlignment="1">
      <alignment horizontal="center" vertical="center"/>
    </xf>
    <xf numFmtId="3" fontId="63" fillId="36" borderId="3" xfId="0" applyNumberFormat="1" applyFont="1" applyFill="1" applyBorder="1" applyAlignment="1">
      <alignment horizontal="center" vertical="center"/>
    </xf>
    <xf numFmtId="3" fontId="20" fillId="0" borderId="29" xfId="0" applyNumberFormat="1" applyFont="1" applyBorder="1" applyAlignment="1">
      <alignment horizontal="right" vertical="center"/>
    </xf>
    <xf numFmtId="3" fontId="20" fillId="0" borderId="6" xfId="0" applyNumberFormat="1" applyFont="1" applyFill="1" applyBorder="1" applyAlignment="1">
      <alignment horizontal="right" vertical="center"/>
    </xf>
    <xf numFmtId="3" fontId="20" fillId="0" borderId="1" xfId="0" applyNumberFormat="1" applyFont="1" applyFill="1" applyBorder="1" applyAlignment="1">
      <alignment horizontal="right" vertical="center"/>
    </xf>
    <xf numFmtId="3" fontId="3" fillId="0" borderId="1" xfId="39" applyNumberFormat="1" applyFont="1" applyFill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39" applyNumberFormat="1" applyFont="1" applyFill="1" applyBorder="1" applyAlignment="1">
      <alignment horizontal="right" vertical="center"/>
    </xf>
    <xf numFmtId="3" fontId="20" fillId="0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16" fillId="0" borderId="29" xfId="0" applyNumberFormat="1" applyFont="1" applyBorder="1" applyAlignment="1">
      <alignment horizontal="right" vertical="center"/>
    </xf>
    <xf numFmtId="3" fontId="16" fillId="0" borderId="6" xfId="0" applyNumberFormat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right" vertical="center"/>
    </xf>
    <xf numFmtId="3" fontId="16" fillId="0" borderId="1" xfId="39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left" vertical="center"/>
    </xf>
    <xf numFmtId="0" fontId="65" fillId="36" borderId="15" xfId="0" applyFont="1" applyFill="1" applyBorder="1" applyAlignment="1">
      <alignment horizontal="center" vertical="center"/>
    </xf>
    <xf numFmtId="3" fontId="65" fillId="36" borderId="1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3" fontId="7" fillId="0" borderId="4" xfId="4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8" fillId="0" borderId="4" xfId="40" applyNumberFormat="1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3" fontId="8" fillId="0" borderId="4" xfId="40" applyNumberFormat="1" applyFont="1" applyFill="1" applyBorder="1" applyAlignment="1">
      <alignment vertical="center"/>
    </xf>
    <xf numFmtId="3" fontId="8" fillId="0" borderId="5" xfId="4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3" fontId="7" fillId="0" borderId="1" xfId="4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35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3" fontId="3" fillId="35" borderId="0" xfId="0" applyNumberFormat="1" applyFont="1" applyFill="1" applyAlignment="1">
      <alignment horizontal="left" vertical="center" wrapText="1"/>
    </xf>
    <xf numFmtId="3" fontId="48" fillId="0" borderId="0" xfId="0" quotePrefix="1" applyNumberFormat="1" applyFont="1" applyAlignment="1">
      <alignment horizontal="left" vertical="center" wrapText="1"/>
    </xf>
    <xf numFmtId="164" fontId="51" fillId="0" borderId="1" xfId="0" quotePrefix="1" applyNumberFormat="1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Alignment="1">
      <alignment vertical="center" wrapText="1"/>
    </xf>
    <xf numFmtId="3" fontId="63" fillId="36" borderId="1" xfId="0" applyNumberFormat="1" applyFont="1" applyFill="1" applyBorder="1" applyAlignment="1">
      <alignment horizontal="center" vertical="center"/>
    </xf>
    <xf numFmtId="0" fontId="64" fillId="36" borderId="1" xfId="0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3" fontId="8" fillId="35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</cellXfs>
  <cellStyles count="5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28"/>
    <cellStyle name="Entrée" xfId="29" builtinId="20" customBuiltin="1"/>
    <cellStyle name="Insatisfaisant" xfId="30" builtinId="27" customBuiltin="1"/>
    <cellStyle name="Lien hypertexte 2" xfId="31"/>
    <cellStyle name="Lien hypertexte 3" xfId="32"/>
    <cellStyle name="Neutre" xfId="33" builtinId="28" customBuiltin="1"/>
    <cellStyle name="Neutre 2" xfId="34"/>
    <cellStyle name="Normal" xfId="0" builtinId="0"/>
    <cellStyle name="Normal 2" xfId="35"/>
    <cellStyle name="Normal 2 2" xfId="36"/>
    <cellStyle name="Normal 2 3" xfId="37"/>
    <cellStyle name="Normal 2 4" xfId="38"/>
    <cellStyle name="Normal 3" xfId="39"/>
    <cellStyle name="Normal 3 2" xfId="40"/>
    <cellStyle name="Normal 4" xfId="41"/>
    <cellStyle name="Satisfaisant" xfId="42" builtinId="26" customBuiltin="1"/>
    <cellStyle name="Sortie" xfId="43" builtinId="21" customBuiltin="1"/>
    <cellStyle name="Texte explicatif" xfId="44" builtinId="53" customBuiltin="1"/>
    <cellStyle name="Titre" xfId="45" builtinId="15" customBuiltin="1"/>
    <cellStyle name="Titre 1" xfId="46" builtinId="16" customBuiltin="1"/>
    <cellStyle name="Titre 2" xfId="47" builtinId="17" customBuiltin="1"/>
    <cellStyle name="Titre 3" xfId="48" builtinId="18" customBuiltin="1"/>
    <cellStyle name="Titre 4" xfId="49" builtinId="19" customBuiltin="1"/>
    <cellStyle name="Total" xfId="50" builtinId="25" customBuiltin="1"/>
    <cellStyle name="Vérification" xfId="51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90617914095829E-2"/>
          <c:y val="5.7803549781472667E-2"/>
          <c:w val="0.92739467566554179"/>
          <c:h val="0.85260235927672179"/>
        </c:manualLayout>
      </c:layout>
      <c:lineChart>
        <c:grouping val="standard"/>
        <c:varyColors val="0"/>
        <c:ser>
          <c:idx val="0"/>
          <c:order val="0"/>
          <c:tx>
            <c:strRef>
              <c:f>'Figure 7.3'!$A$47</c:f>
              <c:strCache>
                <c:ptCount val="1"/>
                <c:pt idx="0">
                  <c:v>indice élèves</c:v>
                </c:pt>
              </c:strCache>
            </c:strRef>
          </c:tx>
          <c:spPr>
            <a:ln w="3175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'Figure 7.3'!$B$46:$W$46</c:f>
              <c:strCache>
                <c:ptCount val="22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2014-2015</c:v>
                </c:pt>
                <c:pt idx="20">
                  <c:v>2015-16</c:v>
                </c:pt>
                <c:pt idx="21">
                  <c:v>2016-17</c:v>
                </c:pt>
              </c:strCache>
            </c:strRef>
          </c:cat>
          <c:val>
            <c:numRef>
              <c:f>'Figure 7.3'!$B$47:$W$47</c:f>
              <c:numCache>
                <c:formatCode>0</c:formatCode>
                <c:ptCount val="22"/>
                <c:pt idx="0">
                  <c:v>100</c:v>
                </c:pt>
                <c:pt idx="1">
                  <c:v>99.305555555555557</c:v>
                </c:pt>
                <c:pt idx="2">
                  <c:v>98.255023640661932</c:v>
                </c:pt>
                <c:pt idx="3">
                  <c:v>97.616725768321515</c:v>
                </c:pt>
                <c:pt idx="4">
                  <c:v>97.101063829787236</c:v>
                </c:pt>
                <c:pt idx="5">
                  <c:v>96.808510638297875</c:v>
                </c:pt>
                <c:pt idx="6">
                  <c:v>96.557328605200951</c:v>
                </c:pt>
                <c:pt idx="7">
                  <c:v>96.471631205673759</c:v>
                </c:pt>
                <c:pt idx="8">
                  <c:v>96.808510638297875</c:v>
                </c:pt>
                <c:pt idx="9">
                  <c:v>97.296099290780148</c:v>
                </c:pt>
                <c:pt idx="10">
                  <c:v>97.901891252955082</c:v>
                </c:pt>
                <c:pt idx="11">
                  <c:v>98.167848699763596</c:v>
                </c:pt>
                <c:pt idx="12">
                  <c:v>98.182624113475171</c:v>
                </c:pt>
                <c:pt idx="13">
                  <c:v>98.167848699763596</c:v>
                </c:pt>
                <c:pt idx="14">
                  <c:v>98.21217494089835</c:v>
                </c:pt>
                <c:pt idx="15">
                  <c:v>98.463356973995275</c:v>
                </c:pt>
                <c:pt idx="16">
                  <c:v>98.847999999999999</c:v>
                </c:pt>
                <c:pt idx="17">
                  <c:v>98.950999999999993</c:v>
                </c:pt>
                <c:pt idx="18">
                  <c:v>99.527000000000001</c:v>
                </c:pt>
                <c:pt idx="19">
                  <c:v>99.93671690307329</c:v>
                </c:pt>
                <c:pt idx="20">
                  <c:v>100.12442375886525</c:v>
                </c:pt>
                <c:pt idx="21">
                  <c:v>100.06396276595744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7.3'!$A$48</c:f>
              <c:strCache>
                <c:ptCount val="1"/>
                <c:pt idx="0">
                  <c:v>indice enseignants</c:v>
                </c:pt>
              </c:strCache>
            </c:strRef>
          </c:tx>
          <c:spPr>
            <a:ln w="3175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'Figure 7.3'!$B$46:$W$46</c:f>
              <c:strCache>
                <c:ptCount val="22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2014-2015</c:v>
                </c:pt>
                <c:pt idx="20">
                  <c:v>2015-16</c:v>
                </c:pt>
                <c:pt idx="21">
                  <c:v>2016-17</c:v>
                </c:pt>
              </c:strCache>
            </c:strRef>
          </c:cat>
          <c:val>
            <c:numRef>
              <c:f>'Figure 7.3'!$B$48:$W$48</c:f>
              <c:numCache>
                <c:formatCode>0</c:formatCode>
                <c:ptCount val="22"/>
                <c:pt idx="0">
                  <c:v>100</c:v>
                </c:pt>
                <c:pt idx="1">
                  <c:v>99.943346571072141</c:v>
                </c:pt>
                <c:pt idx="2">
                  <c:v>100.21433415476154</c:v>
                </c:pt>
                <c:pt idx="3">
                  <c:v>100.20624080777185</c:v>
                </c:pt>
                <c:pt idx="4">
                  <c:v>100.15963429234844</c:v>
                </c:pt>
                <c:pt idx="5">
                  <c:v>100.61202448097924</c:v>
                </c:pt>
                <c:pt idx="6">
                  <c:v>101.05604224168967</c:v>
                </c:pt>
                <c:pt idx="7">
                  <c:v>101.55085273178369</c:v>
                </c:pt>
                <c:pt idx="8">
                  <c:v>101.69150952084595</c:v>
                </c:pt>
                <c:pt idx="9">
                  <c:v>101.67336926035181</c:v>
                </c:pt>
                <c:pt idx="10">
                  <c:v>102.20920464725566</c:v>
                </c:pt>
                <c:pt idx="11">
                  <c:v>102.55163694919889</c:v>
                </c:pt>
                <c:pt idx="12">
                  <c:v>102.90718605488405</c:v>
                </c:pt>
                <c:pt idx="13">
                  <c:v>102.66801369729208</c:v>
                </c:pt>
                <c:pt idx="14">
                  <c:v>102.96076959357444</c:v>
                </c:pt>
                <c:pt idx="15">
                  <c:v>104.72372383267424</c:v>
                </c:pt>
                <c:pt idx="16">
                  <c:v>103.6713096430834</c:v>
                </c:pt>
                <c:pt idx="17">
                  <c:v>103.03807501137254</c:v>
                </c:pt>
                <c:pt idx="18">
                  <c:v>105.2687688902905</c:v>
                </c:pt>
                <c:pt idx="19">
                  <c:v>105.21099913763993</c:v>
                </c:pt>
                <c:pt idx="20">
                  <c:v>106.04126490641021</c:v>
                </c:pt>
                <c:pt idx="21">
                  <c:v>107.38141153553119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7.3'!$A$49</c:f>
              <c:strCache>
                <c:ptCount val="1"/>
                <c:pt idx="0">
                  <c:v>indice élèves</c:v>
                </c:pt>
              </c:strCache>
            </c:strRef>
          </c:tx>
          <c:spPr>
            <a:ln w="31750">
              <a:solidFill>
                <a:srgbClr val="3333CC"/>
              </a:solidFill>
              <a:prstDash val="solid"/>
            </a:ln>
          </c:spPr>
          <c:marker>
            <c:symbol val="none"/>
          </c:marker>
          <c:cat>
            <c:strRef>
              <c:f>'Figure 7.3'!$B$46:$W$46</c:f>
              <c:strCache>
                <c:ptCount val="22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2014-2015</c:v>
                </c:pt>
                <c:pt idx="20">
                  <c:v>2015-16</c:v>
                </c:pt>
                <c:pt idx="21">
                  <c:v>2016-17</c:v>
                </c:pt>
              </c:strCache>
            </c:strRef>
          </c:cat>
          <c:val>
            <c:numRef>
              <c:f>'Figure 7.3'!$B$49:$W$49</c:f>
              <c:numCache>
                <c:formatCode>0</c:formatCode>
                <c:ptCount val="22"/>
                <c:pt idx="0">
                  <c:v>100</c:v>
                </c:pt>
                <c:pt idx="1">
                  <c:v>99.716383049716384</c:v>
                </c:pt>
                <c:pt idx="2">
                  <c:v>99.432766099432769</c:v>
                </c:pt>
                <c:pt idx="3">
                  <c:v>98.932265598932261</c:v>
                </c:pt>
                <c:pt idx="4">
                  <c:v>98.498498498498492</c:v>
                </c:pt>
                <c:pt idx="5">
                  <c:v>97.714381047714383</c:v>
                </c:pt>
                <c:pt idx="6">
                  <c:v>97.447447447447445</c:v>
                </c:pt>
                <c:pt idx="7">
                  <c:v>97.397397397397398</c:v>
                </c:pt>
                <c:pt idx="8">
                  <c:v>97.113780447113783</c:v>
                </c:pt>
                <c:pt idx="9">
                  <c:v>96.429763096429767</c:v>
                </c:pt>
                <c:pt idx="10">
                  <c:v>95.528862195528859</c:v>
                </c:pt>
                <c:pt idx="11">
                  <c:v>94.511177844511181</c:v>
                </c:pt>
                <c:pt idx="12">
                  <c:v>93.727060393727058</c:v>
                </c:pt>
                <c:pt idx="13">
                  <c:v>93.25992659325992</c:v>
                </c:pt>
                <c:pt idx="14">
                  <c:v>93.243243243243242</c:v>
                </c:pt>
                <c:pt idx="15">
                  <c:v>93.593593593593596</c:v>
                </c:pt>
                <c:pt idx="16">
                  <c:v>94.661000000000001</c:v>
                </c:pt>
                <c:pt idx="17">
                  <c:v>94.927999999999997</c:v>
                </c:pt>
                <c:pt idx="18">
                  <c:v>95.879000000000005</c:v>
                </c:pt>
                <c:pt idx="19">
                  <c:v>96.241024357691018</c:v>
                </c:pt>
                <c:pt idx="20">
                  <c:v>96.973890557223896</c:v>
                </c:pt>
                <c:pt idx="21">
                  <c:v>97.718284951618287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7.3'!$A$50</c:f>
              <c:strCache>
                <c:ptCount val="1"/>
                <c:pt idx="0">
                  <c:v>indice enseignants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'Figure 7.3'!$B$46:$W$46</c:f>
              <c:strCache>
                <c:ptCount val="22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2014-2015</c:v>
                </c:pt>
                <c:pt idx="20">
                  <c:v>2015-16</c:v>
                </c:pt>
                <c:pt idx="21">
                  <c:v>2016-17</c:v>
                </c:pt>
              </c:strCache>
            </c:strRef>
          </c:cat>
          <c:val>
            <c:numRef>
              <c:f>'Figure 7.3'!$B$50:$W$50</c:f>
              <c:numCache>
                <c:formatCode>0</c:formatCode>
                <c:ptCount val="22"/>
                <c:pt idx="0">
                  <c:v>100</c:v>
                </c:pt>
                <c:pt idx="1">
                  <c:v>101.10489915424955</c:v>
                </c:pt>
                <c:pt idx="2">
                  <c:v>103.07634590133183</c:v>
                </c:pt>
                <c:pt idx="3">
                  <c:v>103.51981437531094</c:v>
                </c:pt>
                <c:pt idx="4">
                  <c:v>105.05452113560553</c:v>
                </c:pt>
                <c:pt idx="5">
                  <c:v>105.93778799964115</c:v>
                </c:pt>
                <c:pt idx="6">
                  <c:v>107.2847087992301</c:v>
                </c:pt>
                <c:pt idx="7">
                  <c:v>108.12434244329721</c:v>
                </c:pt>
                <c:pt idx="8">
                  <c:v>107.99385057049416</c:v>
                </c:pt>
                <c:pt idx="9">
                  <c:v>106.68648511984863</c:v>
                </c:pt>
                <c:pt idx="10">
                  <c:v>105.57322632999764</c:v>
                </c:pt>
                <c:pt idx="11">
                  <c:v>104.28849306354138</c:v>
                </c:pt>
                <c:pt idx="12">
                  <c:v>102.20959441494784</c:v>
                </c:pt>
                <c:pt idx="13">
                  <c:v>99.78163000660615</c:v>
                </c:pt>
                <c:pt idx="14">
                  <c:v>98.680197042727926</c:v>
                </c:pt>
                <c:pt idx="15">
                  <c:v>98.694469591315766</c:v>
                </c:pt>
                <c:pt idx="16">
                  <c:v>99.304926883772524</c:v>
                </c:pt>
                <c:pt idx="17">
                  <c:v>98.061787901772249</c:v>
                </c:pt>
                <c:pt idx="18">
                  <c:v>99.713529560487061</c:v>
                </c:pt>
                <c:pt idx="19">
                  <c:v>99.546336848458154</c:v>
                </c:pt>
                <c:pt idx="20">
                  <c:v>100.90243285785357</c:v>
                </c:pt>
                <c:pt idx="21">
                  <c:v>101.86114033585346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75776"/>
        <c:axId val="45277952"/>
      </c:lineChart>
      <c:catAx>
        <c:axId val="4527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2779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5277952"/>
        <c:scaling>
          <c:orientation val="minMax"/>
          <c:min val="9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27577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76199</xdr:rowOff>
    </xdr:from>
    <xdr:to>
      <xdr:col>12</xdr:col>
      <xdr:colOff>342900</xdr:colOff>
      <xdr:row>22</xdr:row>
      <xdr:rowOff>57149</xdr:rowOff>
    </xdr:to>
    <xdr:graphicFrame macro="">
      <xdr:nvGraphicFramePr>
        <xdr:cNvPr id="1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0.45319</cdr:x>
      <cdr:y>0.56628</cdr:y>
    </cdr:from>
    <cdr:to>
      <cdr:x>0.71952</cdr:x>
      <cdr:y>0.65295</cdr:y>
    </cdr:to>
    <cdr:sp macro="" textlink="">
      <cdr:nvSpPr>
        <cdr:cNvPr id="92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2647" y="1914806"/>
          <a:ext cx="2328776" cy="2930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Élèves du 1</a:t>
          </a:r>
          <a:r>
            <a:rPr lang="fr-FR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er</a:t>
          </a: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degré</a:t>
          </a:r>
        </a:p>
      </cdr:txBody>
    </cdr:sp>
  </cdr:relSizeAnchor>
  <cdr:relSizeAnchor xmlns:cdr="http://schemas.openxmlformats.org/drawingml/2006/chartDrawing">
    <cdr:from>
      <cdr:x>0.27419</cdr:x>
      <cdr:y>0.33366</cdr:y>
    </cdr:from>
    <cdr:to>
      <cdr:x>0.57524</cdr:x>
      <cdr:y>0.39306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1121" y="1099627"/>
          <a:ext cx="1505429" cy="195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Enseignants  du 1</a:t>
          </a:r>
          <a:r>
            <a:rPr lang="fr-FR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er </a:t>
          </a: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degré</a:t>
          </a:r>
        </a:p>
      </cdr:txBody>
    </cdr:sp>
  </cdr:relSizeAnchor>
  <cdr:relSizeAnchor xmlns:cdr="http://schemas.openxmlformats.org/drawingml/2006/chartDrawing">
    <cdr:from>
      <cdr:x>0.66843</cdr:x>
      <cdr:y>0.74699</cdr:y>
    </cdr:from>
    <cdr:to>
      <cdr:x>0.88204</cdr:x>
      <cdr:y>0.83544</cdr:y>
    </cdr:to>
    <cdr:sp macro="" textlink="">
      <cdr:nvSpPr>
        <cdr:cNvPr id="92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4756" y="2525838"/>
          <a:ext cx="1867796" cy="299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Élèves du 2</a:t>
          </a:r>
          <a:r>
            <a:rPr lang="fr-FR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nd</a:t>
          </a: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degré</a:t>
          </a:r>
        </a:p>
      </cdr:txBody>
    </cdr:sp>
  </cdr:relSizeAnchor>
  <cdr:relSizeAnchor xmlns:cdr="http://schemas.openxmlformats.org/drawingml/2006/chartDrawing">
    <cdr:from>
      <cdr:x>0.04883</cdr:x>
      <cdr:y>0.15236</cdr:y>
    </cdr:from>
    <cdr:to>
      <cdr:x>0.33895</cdr:x>
      <cdr:y>0.20505</cdr:y>
    </cdr:to>
    <cdr:sp macro="" textlink="">
      <cdr:nvSpPr>
        <cdr:cNvPr id="92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195" y="502125"/>
          <a:ext cx="1450781" cy="1736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Enseignants du 2</a:t>
          </a:r>
          <a:r>
            <a:rPr lang="fr-FR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nd</a:t>
          </a: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degré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ucation.gouv.fr/statistiques/etat-eco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workbookViewId="0">
      <selection activeCell="A3" sqref="A3"/>
    </sheetView>
  </sheetViews>
  <sheetFormatPr baseColWidth="10" defaultRowHeight="12.75" x14ac:dyDescent="0.2"/>
  <cols>
    <col min="1" max="1" width="88.42578125" style="88" bestFit="1" customWidth="1"/>
    <col min="2" max="5" width="11.42578125" style="88"/>
    <col min="6" max="6" width="21.5703125" style="88" customWidth="1"/>
    <col min="7" max="16384" width="11.42578125" style="88"/>
  </cols>
  <sheetData>
    <row r="1" spans="1:6" ht="15" x14ac:dyDescent="0.2">
      <c r="A1" s="97" t="s">
        <v>82</v>
      </c>
      <c r="B1" s="96"/>
      <c r="C1" s="96"/>
      <c r="D1" s="96"/>
      <c r="E1" s="96"/>
      <c r="F1" s="96"/>
    </row>
    <row r="2" spans="1:6" ht="15" x14ac:dyDescent="0.2">
      <c r="A2" s="98"/>
      <c r="B2" s="96"/>
      <c r="C2" s="96"/>
      <c r="D2" s="96"/>
      <c r="E2" s="96"/>
      <c r="F2" s="96"/>
    </row>
    <row r="3" spans="1:6" ht="36.75" customHeight="1" x14ac:dyDescent="0.2">
      <c r="A3" s="99" t="s">
        <v>63</v>
      </c>
      <c r="B3" s="96"/>
      <c r="C3" s="96"/>
      <c r="D3" s="96"/>
      <c r="E3" s="96"/>
      <c r="F3" s="96"/>
    </row>
    <row r="4" spans="1:6" ht="15" x14ac:dyDescent="0.2">
      <c r="A4" s="98"/>
      <c r="B4" s="96"/>
      <c r="C4" s="96"/>
      <c r="D4" s="96"/>
      <c r="E4" s="96"/>
      <c r="F4" s="96"/>
    </row>
    <row r="5" spans="1:6" ht="144.75" customHeight="1" x14ac:dyDescent="0.2">
      <c r="A5" s="100" t="s">
        <v>86</v>
      </c>
      <c r="B5" s="96"/>
      <c r="C5" s="96"/>
      <c r="D5" s="96"/>
      <c r="E5" s="96"/>
      <c r="F5" s="96"/>
    </row>
    <row r="6" spans="1:6" ht="18.75" customHeight="1" x14ac:dyDescent="0.2">
      <c r="A6" s="101" t="s">
        <v>64</v>
      </c>
      <c r="B6" s="96"/>
      <c r="C6" s="96"/>
      <c r="D6" s="96"/>
      <c r="E6" s="96"/>
      <c r="F6" s="96"/>
    </row>
    <row r="7" spans="1:6" ht="15" x14ac:dyDescent="0.2">
      <c r="A7" s="98"/>
      <c r="B7" s="96"/>
      <c r="C7" s="96"/>
      <c r="D7" s="96"/>
      <c r="E7" s="96"/>
      <c r="F7" s="96"/>
    </row>
    <row r="8" spans="1:6" ht="15.75" x14ac:dyDescent="0.2">
      <c r="A8" s="102" t="s">
        <v>67</v>
      </c>
      <c r="B8" s="96"/>
      <c r="C8" s="96"/>
      <c r="D8" s="96"/>
      <c r="E8" s="96"/>
      <c r="F8" s="96"/>
    </row>
    <row r="9" spans="1:6" ht="15" x14ac:dyDescent="0.2">
      <c r="A9" s="98"/>
      <c r="B9" s="96"/>
      <c r="C9" s="96"/>
      <c r="D9" s="96"/>
      <c r="E9" s="96"/>
      <c r="F9" s="96"/>
    </row>
    <row r="10" spans="1:6" ht="15" x14ac:dyDescent="0.2">
      <c r="A10" s="103" t="s">
        <v>65</v>
      </c>
      <c r="B10" s="96"/>
      <c r="C10" s="96"/>
      <c r="D10" s="96"/>
      <c r="E10" s="96"/>
      <c r="F10" s="96"/>
    </row>
    <row r="11" spans="1:6" ht="24" customHeight="1" x14ac:dyDescent="0.2">
      <c r="A11" s="104" t="s">
        <v>81</v>
      </c>
      <c r="B11" s="96"/>
      <c r="C11" s="96"/>
      <c r="D11" s="96"/>
      <c r="E11" s="96"/>
      <c r="F11" s="96"/>
    </row>
    <row r="12" spans="1:6" ht="24" customHeight="1" x14ac:dyDescent="0.2">
      <c r="A12" s="104" t="s">
        <v>68</v>
      </c>
      <c r="B12" s="96"/>
      <c r="C12" s="96"/>
      <c r="D12" s="96"/>
      <c r="E12" s="96"/>
      <c r="F12" s="96"/>
    </row>
    <row r="13" spans="1:6" ht="24" customHeight="1" x14ac:dyDescent="0.2">
      <c r="A13" s="104" t="s">
        <v>69</v>
      </c>
      <c r="B13" s="96"/>
      <c r="C13" s="96"/>
      <c r="D13" s="96"/>
      <c r="E13" s="96"/>
      <c r="F13" s="96"/>
    </row>
    <row r="14" spans="1:6" ht="15" x14ac:dyDescent="0.2">
      <c r="A14" s="105"/>
      <c r="B14" s="96"/>
      <c r="C14" s="96"/>
      <c r="D14" s="96"/>
      <c r="E14" s="96"/>
      <c r="F14" s="96"/>
    </row>
    <row r="15" spans="1:6" x14ac:dyDescent="0.2">
      <c r="A15" s="106" t="s">
        <v>66</v>
      </c>
    </row>
    <row r="16" spans="1:6" ht="24.75" customHeight="1" x14ac:dyDescent="0.2">
      <c r="A16" s="107" t="s">
        <v>70</v>
      </c>
    </row>
    <row r="17" spans="1:7" x14ac:dyDescent="0.2">
      <c r="A17" s="108"/>
    </row>
    <row r="23" spans="1:7" ht="15" x14ac:dyDescent="0.2">
      <c r="C23" s="89"/>
      <c r="D23" s="89"/>
      <c r="E23" s="89"/>
      <c r="F23" s="89"/>
      <c r="G23" s="89"/>
    </row>
    <row r="24" spans="1:7" ht="15" x14ac:dyDescent="0.2">
      <c r="C24" s="89"/>
      <c r="D24" s="89"/>
      <c r="E24" s="89"/>
      <c r="F24" s="89"/>
      <c r="G24" s="89"/>
    </row>
    <row r="25" spans="1:7" ht="15" x14ac:dyDescent="0.2">
      <c r="C25" s="89"/>
      <c r="D25" s="89"/>
      <c r="E25" s="89"/>
      <c r="F25" s="89"/>
      <c r="G25" s="89"/>
    </row>
    <row r="26" spans="1:7" ht="15" x14ac:dyDescent="0.2">
      <c r="C26" s="89"/>
      <c r="D26" s="89"/>
      <c r="E26" s="89"/>
      <c r="F26" s="89"/>
      <c r="G26" s="89"/>
    </row>
    <row r="27" spans="1:7" ht="15" x14ac:dyDescent="0.2">
      <c r="C27" s="89"/>
      <c r="D27" s="89"/>
      <c r="E27" s="89"/>
      <c r="F27" s="89"/>
      <c r="G27" s="89"/>
    </row>
    <row r="28" spans="1:7" ht="15" x14ac:dyDescent="0.2">
      <c r="C28" s="89"/>
      <c r="D28" s="89"/>
      <c r="E28" s="89"/>
      <c r="F28" s="89"/>
      <c r="G28" s="89"/>
    </row>
    <row r="29" spans="1:7" ht="15" x14ac:dyDescent="0.2">
      <c r="C29" s="89"/>
      <c r="D29" s="89"/>
      <c r="E29" s="89"/>
      <c r="F29" s="89"/>
      <c r="G29" s="89"/>
    </row>
    <row r="30" spans="1:7" ht="15" x14ac:dyDescent="0.2">
      <c r="C30" s="89"/>
      <c r="D30" s="89"/>
      <c r="E30" s="89"/>
      <c r="F30" s="89"/>
      <c r="G30" s="89"/>
    </row>
    <row r="31" spans="1:7" ht="15" x14ac:dyDescent="0.2">
      <c r="C31" s="89"/>
      <c r="D31" s="89"/>
      <c r="E31" s="89"/>
      <c r="F31" s="89"/>
      <c r="G31" s="89"/>
    </row>
    <row r="32" spans="1:7" ht="15" x14ac:dyDescent="0.2">
      <c r="C32" s="89"/>
      <c r="D32" s="89"/>
      <c r="E32" s="89"/>
      <c r="F32" s="89"/>
      <c r="G32" s="89"/>
    </row>
    <row r="33" spans="3:7" ht="15" x14ac:dyDescent="0.2">
      <c r="C33" s="89"/>
      <c r="D33" s="89"/>
      <c r="E33" s="89"/>
      <c r="F33" s="89"/>
      <c r="G33" s="89"/>
    </row>
    <row r="34" spans="3:7" ht="15" x14ac:dyDescent="0.2">
      <c r="C34" s="89"/>
      <c r="D34" s="89"/>
      <c r="E34" s="89"/>
      <c r="F34" s="89"/>
      <c r="G34" s="89"/>
    </row>
    <row r="35" spans="3:7" ht="15" x14ac:dyDescent="0.2">
      <c r="C35" s="89"/>
      <c r="D35" s="89"/>
      <c r="E35" s="89"/>
      <c r="F35" s="89"/>
      <c r="G35" s="89"/>
    </row>
    <row r="36" spans="3:7" ht="15" x14ac:dyDescent="0.2">
      <c r="C36" s="89"/>
      <c r="D36" s="89"/>
      <c r="E36" s="89"/>
      <c r="F36" s="89"/>
      <c r="G36" s="89"/>
    </row>
  </sheetData>
  <hyperlinks>
    <hyperlink ref="A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45" sqref="A45"/>
    </sheetView>
  </sheetViews>
  <sheetFormatPr baseColWidth="10" defaultRowHeight="12.75" x14ac:dyDescent="0.2"/>
  <cols>
    <col min="1" max="1" width="15.5703125" style="1" customWidth="1"/>
    <col min="2" max="2" width="15.85546875" style="3" customWidth="1"/>
    <col min="3" max="3" width="10" style="3" customWidth="1"/>
    <col min="4" max="5" width="11.7109375" style="2" customWidth="1"/>
    <col min="6" max="6" width="11.7109375" style="1" customWidth="1"/>
    <col min="7" max="16384" width="11.42578125" style="1"/>
  </cols>
  <sheetData>
    <row r="1" spans="1:9" s="71" customFormat="1" ht="21.75" customHeight="1" x14ac:dyDescent="0.2">
      <c r="A1" s="150" t="s">
        <v>71</v>
      </c>
      <c r="B1" s="150"/>
      <c r="C1" s="150"/>
      <c r="D1" s="150"/>
      <c r="E1" s="150"/>
      <c r="F1" s="150"/>
      <c r="G1" s="150"/>
      <c r="H1" s="150"/>
      <c r="I1" s="150"/>
    </row>
    <row r="2" spans="1:9" s="72" customFormat="1" ht="11.25" x14ac:dyDescent="0.2">
      <c r="B2" s="73"/>
      <c r="C2" s="73"/>
      <c r="D2" s="16"/>
      <c r="E2" s="16"/>
    </row>
    <row r="3" spans="1:9" ht="32.25" customHeight="1" x14ac:dyDescent="0.2">
      <c r="A3" s="155"/>
      <c r="B3" s="156"/>
      <c r="C3" s="111" t="s">
        <v>39</v>
      </c>
      <c r="D3" s="112" t="s">
        <v>26</v>
      </c>
      <c r="E3" s="113" t="s">
        <v>38</v>
      </c>
      <c r="F3" s="114" t="s">
        <v>40</v>
      </c>
      <c r="G3" s="114" t="s">
        <v>46</v>
      </c>
      <c r="H3" s="114" t="s">
        <v>50</v>
      </c>
      <c r="I3" s="114" t="s">
        <v>52</v>
      </c>
    </row>
    <row r="4" spans="1:9" ht="32.25" customHeight="1" x14ac:dyDescent="0.2">
      <c r="A4" s="157" t="s">
        <v>45</v>
      </c>
      <c r="B4" s="69" t="s">
        <v>23</v>
      </c>
      <c r="C4" s="115">
        <v>734977</v>
      </c>
      <c r="D4" s="116">
        <v>719032</v>
      </c>
      <c r="E4" s="117">
        <v>711587</v>
      </c>
      <c r="F4" s="117">
        <v>726002</v>
      </c>
      <c r="G4" s="117">
        <v>724658</v>
      </c>
      <c r="H4" s="117">
        <v>733428</v>
      </c>
      <c r="I4" s="118">
        <v>741869</v>
      </c>
    </row>
    <row r="5" spans="1:9" ht="32.25" customHeight="1" x14ac:dyDescent="0.2">
      <c r="A5" s="157"/>
      <c r="B5" s="69" t="s">
        <v>24</v>
      </c>
      <c r="C5" s="115">
        <v>139650</v>
      </c>
      <c r="D5" s="116">
        <v>139485</v>
      </c>
      <c r="E5" s="117">
        <v>138564</v>
      </c>
      <c r="F5" s="117">
        <v>140243</v>
      </c>
      <c r="G5" s="117">
        <v>140560</v>
      </c>
      <c r="H5" s="117">
        <v>141416</v>
      </c>
      <c r="I5" s="118">
        <v>142479</v>
      </c>
    </row>
    <row r="6" spans="1:9" ht="32.25" customHeight="1" x14ac:dyDescent="0.2">
      <c r="A6" s="158"/>
      <c r="B6" s="70" t="s">
        <v>0</v>
      </c>
      <c r="C6" s="119">
        <v>874627</v>
      </c>
      <c r="D6" s="120">
        <f>D5+D4</f>
        <v>858517</v>
      </c>
      <c r="E6" s="121">
        <v>850151</v>
      </c>
      <c r="F6" s="121">
        <v>866245</v>
      </c>
      <c r="G6" s="121">
        <v>865218</v>
      </c>
      <c r="H6" s="121">
        <v>874844</v>
      </c>
      <c r="I6" s="122">
        <v>884348</v>
      </c>
    </row>
    <row r="7" spans="1:9" ht="39.75" customHeight="1" x14ac:dyDescent="0.2">
      <c r="A7" s="159" t="s">
        <v>49</v>
      </c>
      <c r="B7" s="160"/>
      <c r="C7" s="115">
        <v>311232</v>
      </c>
      <c r="D7" s="123">
        <v>196876</v>
      </c>
      <c r="E7" s="124">
        <v>203687</v>
      </c>
      <c r="F7" s="124">
        <v>204748</v>
      </c>
      <c r="G7" s="124">
        <v>201549</v>
      </c>
      <c r="H7" s="124">
        <v>198638</v>
      </c>
      <c r="I7" s="118">
        <v>220090</v>
      </c>
    </row>
    <row r="8" spans="1:9" ht="49.5" customHeight="1" x14ac:dyDescent="0.2">
      <c r="A8" s="161" t="s">
        <v>56</v>
      </c>
      <c r="B8" s="162"/>
      <c r="C8" s="125">
        <v>61470</v>
      </c>
      <c r="D8" s="126">
        <v>83600</v>
      </c>
      <c r="E8" s="127">
        <v>90806</v>
      </c>
      <c r="F8" s="127">
        <v>89863</v>
      </c>
      <c r="G8" s="127">
        <v>86772</v>
      </c>
      <c r="H8" s="127">
        <v>82678</v>
      </c>
      <c r="I8" s="128">
        <v>102082</v>
      </c>
    </row>
    <row r="9" spans="1:9" ht="24" customHeight="1" x14ac:dyDescent="0.2">
      <c r="A9" s="163" t="s">
        <v>0</v>
      </c>
      <c r="B9" s="164"/>
      <c r="C9" s="119">
        <v>1185859</v>
      </c>
      <c r="D9" s="120">
        <v>1055393</v>
      </c>
      <c r="E9" s="121">
        <v>1053838</v>
      </c>
      <c r="F9" s="121">
        <v>1070993</v>
      </c>
      <c r="G9" s="121">
        <f>G6+G7</f>
        <v>1066767</v>
      </c>
      <c r="H9" s="121">
        <v>1073482</v>
      </c>
      <c r="I9" s="122">
        <v>1104438</v>
      </c>
    </row>
    <row r="10" spans="1:9" ht="18.75" customHeight="1" x14ac:dyDescent="0.2">
      <c r="A10" s="151" t="s">
        <v>57</v>
      </c>
      <c r="B10" s="152"/>
      <c r="C10" s="110">
        <v>0.73754721261128009</v>
      </c>
      <c r="D10" s="109">
        <f>D6/D9</f>
        <v>0.8134571671405818</v>
      </c>
      <c r="E10" s="91">
        <f>E6/E9</f>
        <v>0.8067188695036619</v>
      </c>
      <c r="F10" s="91">
        <f>F6/F9</f>
        <v>0.80882414731001973</v>
      </c>
      <c r="G10" s="91">
        <f>G6/G9</f>
        <v>0.8110655841434915</v>
      </c>
      <c r="H10" s="91">
        <f>H6/H9</f>
        <v>0.81495917025157383</v>
      </c>
      <c r="I10" s="92">
        <v>0.8007221772521409</v>
      </c>
    </row>
    <row r="11" spans="1:9" x14ac:dyDescent="0.2">
      <c r="I11" s="93" t="s">
        <v>83</v>
      </c>
    </row>
    <row r="12" spans="1:9" s="59" customFormat="1" x14ac:dyDescent="0.2">
      <c r="B12" s="60"/>
      <c r="C12" s="60"/>
      <c r="D12" s="61"/>
      <c r="E12" s="61"/>
    </row>
    <row r="13" spans="1:9" ht="32.25" customHeight="1" x14ac:dyDescent="0.2">
      <c r="A13" s="153" t="s">
        <v>72</v>
      </c>
      <c r="B13" s="153"/>
      <c r="C13" s="153"/>
      <c r="D13" s="153"/>
      <c r="E13" s="153"/>
      <c r="F13" s="153"/>
      <c r="G13" s="153"/>
      <c r="H13" s="153"/>
      <c r="I13" s="153"/>
    </row>
    <row r="14" spans="1:9" ht="42" customHeight="1" x14ac:dyDescent="0.2">
      <c r="A14" s="153" t="s">
        <v>85</v>
      </c>
      <c r="B14" s="153"/>
      <c r="C14" s="153"/>
      <c r="D14" s="153"/>
      <c r="E14" s="153"/>
      <c r="F14" s="153"/>
      <c r="G14" s="153"/>
      <c r="H14" s="153"/>
      <c r="I14" s="153"/>
    </row>
    <row r="15" spans="1:9" ht="28.5" customHeight="1" x14ac:dyDescent="0.2">
      <c r="A15" s="154" t="s">
        <v>73</v>
      </c>
      <c r="B15" s="154"/>
      <c r="C15" s="154"/>
      <c r="D15" s="154"/>
      <c r="E15" s="154"/>
      <c r="F15" s="154"/>
      <c r="G15" s="154"/>
      <c r="H15" s="154"/>
      <c r="I15" s="154"/>
    </row>
    <row r="16" spans="1:9" s="17" customFormat="1" ht="15.75" customHeight="1" x14ac:dyDescent="0.15">
      <c r="A16" s="129" t="s">
        <v>74</v>
      </c>
      <c r="B16" s="129"/>
      <c r="C16" s="129"/>
      <c r="D16" s="129"/>
      <c r="E16" s="129"/>
      <c r="F16" s="129"/>
      <c r="G16" s="6"/>
      <c r="H16" s="6"/>
      <c r="I16" s="6"/>
    </row>
    <row r="17" spans="1:9" x14ac:dyDescent="0.2">
      <c r="A17" s="68"/>
      <c r="B17" s="68"/>
      <c r="C17" s="68"/>
      <c r="D17" s="63"/>
      <c r="E17" s="63"/>
      <c r="F17" s="64"/>
    </row>
    <row r="18" spans="1:9" ht="28.5" customHeight="1" x14ac:dyDescent="0.2">
      <c r="A18" s="149" t="s">
        <v>61</v>
      </c>
      <c r="B18" s="149"/>
      <c r="C18" s="149"/>
      <c r="D18" s="149"/>
      <c r="E18" s="149"/>
      <c r="F18" s="149"/>
      <c r="G18" s="149"/>
      <c r="H18" s="149"/>
      <c r="I18" s="149"/>
    </row>
    <row r="19" spans="1:9" x14ac:dyDescent="0.2">
      <c r="A19" s="72" t="s">
        <v>77</v>
      </c>
      <c r="B19" s="82"/>
      <c r="C19" s="82"/>
      <c r="D19" s="83"/>
      <c r="E19" s="83"/>
      <c r="F19" s="84"/>
      <c r="G19" s="84"/>
    </row>
  </sheetData>
  <mergeCells count="11">
    <mergeCell ref="A18:I18"/>
    <mergeCell ref="A1:I1"/>
    <mergeCell ref="A10:B10"/>
    <mergeCell ref="A13:I13"/>
    <mergeCell ref="A14:I14"/>
    <mergeCell ref="A15:I15"/>
    <mergeCell ref="A3:B3"/>
    <mergeCell ref="A4:A6"/>
    <mergeCell ref="A7:B7"/>
    <mergeCell ref="A8:B8"/>
    <mergeCell ref="A9:B9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sqref="A1:C1"/>
    </sheetView>
  </sheetViews>
  <sheetFormatPr baseColWidth="10" defaultRowHeight="10.5" x14ac:dyDescent="0.15"/>
  <cols>
    <col min="1" max="1" width="49.85546875" style="5" customWidth="1"/>
    <col min="2" max="3" width="11.42578125" style="5"/>
    <col min="4" max="4" width="15.7109375" style="5" customWidth="1"/>
    <col min="5" max="9" width="11.42578125" style="5" hidden="1" customWidth="1"/>
    <col min="10" max="16384" width="11.42578125" style="5"/>
  </cols>
  <sheetData>
    <row r="1" spans="1:13" ht="30" customHeight="1" x14ac:dyDescent="0.25">
      <c r="A1" s="167" t="s">
        <v>53</v>
      </c>
      <c r="B1" s="167"/>
      <c r="C1" s="167"/>
    </row>
    <row r="2" spans="1:13" ht="14.1" customHeight="1" x14ac:dyDescent="0.15">
      <c r="A2" s="50"/>
    </row>
    <row r="3" spans="1:13" ht="21" customHeight="1" x14ac:dyDescent="0.15">
      <c r="A3" s="130" t="s">
        <v>43</v>
      </c>
      <c r="B3" s="131" t="s">
        <v>44</v>
      </c>
    </row>
    <row r="4" spans="1:13" ht="21" customHeight="1" x14ac:dyDescent="0.2">
      <c r="A4" s="132" t="s">
        <v>87</v>
      </c>
      <c r="B4" s="133">
        <v>341658</v>
      </c>
      <c r="C4" s="6"/>
      <c r="M4" s="1"/>
    </row>
    <row r="5" spans="1:13" ht="21" customHeight="1" x14ac:dyDescent="0.2">
      <c r="A5" s="134" t="s">
        <v>13</v>
      </c>
      <c r="B5" s="135">
        <v>43110</v>
      </c>
      <c r="C5" s="6"/>
      <c r="M5" s="1"/>
    </row>
    <row r="6" spans="1:13" ht="21" customHeight="1" x14ac:dyDescent="0.2">
      <c r="A6" s="132" t="s">
        <v>88</v>
      </c>
      <c r="B6" s="133">
        <v>400211</v>
      </c>
      <c r="C6" s="6"/>
      <c r="M6" s="1"/>
    </row>
    <row r="7" spans="1:13" ht="21" customHeight="1" x14ac:dyDescent="0.2">
      <c r="A7" s="134" t="s">
        <v>14</v>
      </c>
      <c r="B7" s="135">
        <v>99369</v>
      </c>
      <c r="C7" s="6"/>
      <c r="M7" s="1"/>
    </row>
    <row r="8" spans="1:13" s="4" customFormat="1" ht="21" customHeight="1" x14ac:dyDescent="0.15">
      <c r="A8" s="132" t="s">
        <v>19</v>
      </c>
      <c r="B8" s="133">
        <v>884348</v>
      </c>
      <c r="C8" s="7"/>
    </row>
    <row r="9" spans="1:13" ht="21" customHeight="1" x14ac:dyDescent="0.15">
      <c r="A9" s="136" t="s">
        <v>58</v>
      </c>
      <c r="B9" s="137">
        <v>118008</v>
      </c>
      <c r="D9" s="54"/>
    </row>
    <row r="10" spans="1:13" ht="21" customHeight="1" x14ac:dyDescent="0.15">
      <c r="A10" s="134" t="s">
        <v>59</v>
      </c>
      <c r="B10" s="138">
        <v>102082</v>
      </c>
      <c r="D10" s="55"/>
    </row>
    <row r="11" spans="1:13" s="4" customFormat="1" ht="21" customHeight="1" x14ac:dyDescent="0.15">
      <c r="A11" s="139" t="s">
        <v>0</v>
      </c>
      <c r="B11" s="140">
        <v>1104438</v>
      </c>
      <c r="D11" s="56"/>
      <c r="E11" s="7"/>
    </row>
    <row r="12" spans="1:13" ht="12" customHeight="1" x14ac:dyDescent="0.2">
      <c r="B12" s="93" t="s">
        <v>83</v>
      </c>
    </row>
    <row r="13" spans="1:13" ht="41.25" customHeight="1" x14ac:dyDescent="0.2">
      <c r="A13" s="166" t="s">
        <v>78</v>
      </c>
      <c r="B13" s="166"/>
      <c r="C13" s="166"/>
    </row>
    <row r="14" spans="1:13" ht="33.75" customHeight="1" x14ac:dyDescent="0.15">
      <c r="A14" s="168" t="s">
        <v>80</v>
      </c>
      <c r="B14" s="168"/>
      <c r="C14" s="168"/>
    </row>
    <row r="15" spans="1:13" ht="21.75" customHeight="1" x14ac:dyDescent="0.15">
      <c r="A15" s="165" t="s">
        <v>75</v>
      </c>
      <c r="B15" s="165"/>
      <c r="C15" s="165"/>
      <c r="D15" s="95"/>
      <c r="E15" s="94"/>
      <c r="F15" s="94"/>
      <c r="G15" s="94"/>
      <c r="H15" s="94"/>
      <c r="I15" s="94"/>
    </row>
    <row r="16" spans="1:13" ht="15.75" customHeight="1" x14ac:dyDescent="0.2">
      <c r="A16" s="10" t="s">
        <v>79</v>
      </c>
    </row>
    <row r="17" ht="12" customHeight="1" x14ac:dyDescent="0.15"/>
    <row r="18" ht="12" customHeight="1" x14ac:dyDescent="0.15"/>
  </sheetData>
  <mergeCells count="4">
    <mergeCell ref="A15:C15"/>
    <mergeCell ref="A13:C13"/>
    <mergeCell ref="A1:C1"/>
    <mergeCell ref="A14:C14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workbookViewId="0"/>
  </sheetViews>
  <sheetFormatPr baseColWidth="10" defaultRowHeight="12.75" x14ac:dyDescent="0.2"/>
  <cols>
    <col min="1" max="1" width="23" customWidth="1"/>
    <col min="2" max="4" width="9.7109375" customWidth="1"/>
    <col min="5" max="5" width="9.28515625" customWidth="1"/>
    <col min="6" max="20" width="9.7109375" customWidth="1"/>
    <col min="22" max="22" width="8.42578125" bestFit="1" customWidth="1"/>
  </cols>
  <sheetData>
    <row r="1" spans="1:1" ht="26.25" customHeight="1" x14ac:dyDescent="0.2">
      <c r="A1" s="141" t="s">
        <v>48</v>
      </c>
    </row>
    <row r="2" spans="1:1" x14ac:dyDescent="0.2">
      <c r="A2" s="9"/>
    </row>
    <row r="3" spans="1:1" x14ac:dyDescent="0.2">
      <c r="A3" s="9"/>
    </row>
    <row r="24" spans="1:23" x14ac:dyDescent="0.2">
      <c r="M24" s="93" t="s">
        <v>84</v>
      </c>
    </row>
    <row r="26" spans="1:23" s="143" customFormat="1" ht="15.75" customHeight="1" x14ac:dyDescent="0.2">
      <c r="A26" s="142" t="s">
        <v>76</v>
      </c>
    </row>
    <row r="27" spans="1:23" s="143" customFormat="1" ht="15.75" customHeight="1" x14ac:dyDescent="0.2">
      <c r="A27" s="144" t="s">
        <v>62</v>
      </c>
      <c r="B27" s="145"/>
      <c r="C27" s="145"/>
      <c r="D27" s="145"/>
      <c r="E27" s="145"/>
      <c r="F27" s="145"/>
      <c r="G27" s="145"/>
      <c r="H27" s="145"/>
      <c r="I27" s="146"/>
      <c r="J27" s="146"/>
    </row>
    <row r="28" spans="1:23" s="143" customFormat="1" ht="15.75" customHeight="1" x14ac:dyDescent="0.2">
      <c r="A28" s="147" t="s">
        <v>60</v>
      </c>
      <c r="B28" s="148"/>
      <c r="C28" s="148"/>
      <c r="D28" s="148"/>
      <c r="E28" s="148"/>
      <c r="F28" s="148"/>
      <c r="G28" s="148"/>
      <c r="H28" s="148"/>
    </row>
    <row r="30" spans="1:23" x14ac:dyDescent="0.2">
      <c r="A30" s="19" t="s">
        <v>28</v>
      </c>
      <c r="B30" s="19" t="s">
        <v>1</v>
      </c>
      <c r="C30" s="20" t="s">
        <v>2</v>
      </c>
      <c r="D30" s="19" t="s">
        <v>3</v>
      </c>
      <c r="E30" s="20" t="s">
        <v>4</v>
      </c>
      <c r="F30" s="19" t="s">
        <v>7</v>
      </c>
      <c r="G30" s="20" t="s">
        <v>8</v>
      </c>
      <c r="H30" s="19" t="s">
        <v>9</v>
      </c>
      <c r="I30" s="20" t="s">
        <v>11</v>
      </c>
      <c r="J30" s="19" t="s">
        <v>10</v>
      </c>
      <c r="K30" s="19" t="s">
        <v>12</v>
      </c>
      <c r="L30" s="19" t="s">
        <v>15</v>
      </c>
      <c r="M30" s="19" t="s">
        <v>16</v>
      </c>
      <c r="N30" s="19" t="s">
        <v>17</v>
      </c>
      <c r="O30" s="19" t="s">
        <v>18</v>
      </c>
      <c r="P30" s="19" t="s">
        <v>29</v>
      </c>
      <c r="Q30" s="19" t="s">
        <v>30</v>
      </c>
      <c r="R30" s="19" t="s">
        <v>36</v>
      </c>
      <c r="S30" s="19" t="s">
        <v>38</v>
      </c>
      <c r="T30" s="19" t="s">
        <v>40</v>
      </c>
      <c r="U30" s="19" t="s">
        <v>46</v>
      </c>
      <c r="V30" s="19" t="s">
        <v>50</v>
      </c>
      <c r="W30" s="19" t="s">
        <v>52</v>
      </c>
    </row>
    <row r="31" spans="1:23" x14ac:dyDescent="0.2">
      <c r="A31" s="21" t="s">
        <v>31</v>
      </c>
      <c r="B31" s="22">
        <v>6768000</v>
      </c>
      <c r="C31" s="23">
        <v>6721000</v>
      </c>
      <c r="D31" s="24">
        <v>6649900</v>
      </c>
      <c r="E31" s="25">
        <v>6606700</v>
      </c>
      <c r="F31" s="24">
        <v>6571800</v>
      </c>
      <c r="G31" s="25">
        <v>6552000</v>
      </c>
      <c r="H31" s="24">
        <v>6535000</v>
      </c>
      <c r="I31" s="25">
        <v>6529200</v>
      </c>
      <c r="J31" s="24">
        <v>6552000</v>
      </c>
      <c r="K31" s="24">
        <v>6585000</v>
      </c>
      <c r="L31" s="24">
        <v>6626000</v>
      </c>
      <c r="M31" s="24">
        <v>6644000</v>
      </c>
      <c r="N31" s="24">
        <v>6645000</v>
      </c>
      <c r="O31" s="24">
        <v>6644000</v>
      </c>
      <c r="P31" s="24">
        <v>6647000</v>
      </c>
      <c r="Q31" s="24">
        <v>6664000</v>
      </c>
      <c r="R31" s="24">
        <v>6690000</v>
      </c>
      <c r="S31" s="24">
        <v>6697000</v>
      </c>
      <c r="T31" s="75">
        <v>6736000</v>
      </c>
      <c r="U31" s="81">
        <v>6763717</v>
      </c>
      <c r="V31" s="81">
        <v>6776421</v>
      </c>
      <c r="W31" s="90">
        <v>6772329</v>
      </c>
    </row>
    <row r="32" spans="1:23" x14ac:dyDescent="0.2">
      <c r="A32" s="26" t="s">
        <v>32</v>
      </c>
      <c r="B32" s="24">
        <v>358319</v>
      </c>
      <c r="C32" s="25">
        <v>358116</v>
      </c>
      <c r="D32" s="24">
        <v>359087</v>
      </c>
      <c r="E32" s="25">
        <v>359058</v>
      </c>
      <c r="F32" s="24">
        <v>358891</v>
      </c>
      <c r="G32" s="25">
        <v>360512</v>
      </c>
      <c r="H32" s="24">
        <v>362103</v>
      </c>
      <c r="I32" s="25">
        <v>363876</v>
      </c>
      <c r="J32" s="24">
        <v>364380</v>
      </c>
      <c r="K32" s="24">
        <v>364315</v>
      </c>
      <c r="L32" s="24">
        <v>366235</v>
      </c>
      <c r="M32" s="24">
        <v>367462</v>
      </c>
      <c r="N32" s="24">
        <v>368736</v>
      </c>
      <c r="O32" s="24">
        <v>367879</v>
      </c>
      <c r="P32" s="24">
        <v>368928</v>
      </c>
      <c r="Q32" s="24">
        <v>375245</v>
      </c>
      <c r="R32" s="24">
        <v>371474</v>
      </c>
      <c r="S32" s="76">
        <v>369205</v>
      </c>
      <c r="T32" s="74">
        <v>377198</v>
      </c>
      <c r="U32" s="74">
        <v>376991</v>
      </c>
      <c r="V32" s="74">
        <v>379966</v>
      </c>
      <c r="W32" s="74">
        <v>384768</v>
      </c>
    </row>
    <row r="33" spans="1:24" x14ac:dyDescent="0.2">
      <c r="A33" s="27"/>
      <c r="B33" s="19" t="s">
        <v>1</v>
      </c>
      <c r="C33" s="20" t="s">
        <v>2</v>
      </c>
      <c r="D33" s="19" t="s">
        <v>3</v>
      </c>
      <c r="E33" s="20" t="s">
        <v>4</v>
      </c>
      <c r="F33" s="19" t="s">
        <v>7</v>
      </c>
      <c r="G33" s="20" t="s">
        <v>8</v>
      </c>
      <c r="H33" s="19" t="s">
        <v>9</v>
      </c>
      <c r="I33" s="20" t="s">
        <v>11</v>
      </c>
      <c r="J33" s="19" t="s">
        <v>10</v>
      </c>
      <c r="K33" s="19" t="s">
        <v>12</v>
      </c>
      <c r="L33" s="19" t="s">
        <v>15</v>
      </c>
      <c r="M33" s="19" t="s">
        <v>16</v>
      </c>
      <c r="N33" s="19" t="s">
        <v>17</v>
      </c>
      <c r="O33" s="19" t="s">
        <v>18</v>
      </c>
      <c r="P33" s="19" t="s">
        <v>29</v>
      </c>
      <c r="Q33" s="19" t="s">
        <v>30</v>
      </c>
      <c r="R33" s="19" t="s">
        <v>36</v>
      </c>
      <c r="S33" s="19" t="s">
        <v>38</v>
      </c>
      <c r="T33" s="19" t="s">
        <v>40</v>
      </c>
      <c r="U33" s="85" t="s">
        <v>46</v>
      </c>
      <c r="V33" s="85" t="s">
        <v>50</v>
      </c>
      <c r="W33" s="19" t="s">
        <v>52</v>
      </c>
    </row>
    <row r="34" spans="1:24" x14ac:dyDescent="0.2">
      <c r="A34" s="28" t="s">
        <v>33</v>
      </c>
      <c r="B34" s="29">
        <f>100*B31/6768000</f>
        <v>100</v>
      </c>
      <c r="C34" s="29">
        <f t="shared" ref="C34:V34" si="0">100*C31/6768000</f>
        <v>99.305555555555557</v>
      </c>
      <c r="D34" s="29">
        <f t="shared" si="0"/>
        <v>98.255023640661932</v>
      </c>
      <c r="E34" s="29">
        <f t="shared" si="0"/>
        <v>97.616725768321515</v>
      </c>
      <c r="F34" s="29">
        <f t="shared" si="0"/>
        <v>97.101063829787236</v>
      </c>
      <c r="G34" s="29">
        <f t="shared" si="0"/>
        <v>96.808510638297875</v>
      </c>
      <c r="H34" s="29">
        <f t="shared" si="0"/>
        <v>96.557328605200951</v>
      </c>
      <c r="I34" s="29">
        <f t="shared" si="0"/>
        <v>96.471631205673759</v>
      </c>
      <c r="J34" s="29">
        <f t="shared" si="0"/>
        <v>96.808510638297875</v>
      </c>
      <c r="K34" s="29">
        <f t="shared" si="0"/>
        <v>97.296099290780148</v>
      </c>
      <c r="L34" s="29">
        <f t="shared" si="0"/>
        <v>97.901891252955082</v>
      </c>
      <c r="M34" s="29">
        <f t="shared" si="0"/>
        <v>98.167848699763596</v>
      </c>
      <c r="N34" s="29">
        <f t="shared" si="0"/>
        <v>98.182624113475171</v>
      </c>
      <c r="O34" s="29">
        <f t="shared" si="0"/>
        <v>98.167848699763596</v>
      </c>
      <c r="P34" s="29">
        <f t="shared" si="0"/>
        <v>98.21217494089835</v>
      </c>
      <c r="Q34" s="29">
        <f t="shared" si="0"/>
        <v>98.463356973995275</v>
      </c>
      <c r="R34" s="65">
        <f t="shared" si="0"/>
        <v>98.847517730496449</v>
      </c>
      <c r="S34" s="65">
        <f t="shared" si="0"/>
        <v>98.950945626477548</v>
      </c>
      <c r="T34" s="65">
        <f t="shared" si="0"/>
        <v>99.527186761229316</v>
      </c>
      <c r="U34" s="86">
        <f t="shared" si="0"/>
        <v>99.93671690307329</v>
      </c>
      <c r="V34" s="86">
        <f t="shared" si="0"/>
        <v>100.12442375886525</v>
      </c>
      <c r="W34" s="86">
        <f>100*W31/6768000</f>
        <v>100.06396276595744</v>
      </c>
    </row>
    <row r="35" spans="1:24" x14ac:dyDescent="0.2">
      <c r="A35" s="30" t="s">
        <v>34</v>
      </c>
      <c r="B35" s="31">
        <f>100*B32/358319</f>
        <v>100</v>
      </c>
      <c r="C35" s="31">
        <f t="shared" ref="C35:U35" si="1">100*C32/358319</f>
        <v>99.943346571072141</v>
      </c>
      <c r="D35" s="31">
        <f t="shared" si="1"/>
        <v>100.21433415476154</v>
      </c>
      <c r="E35" s="31">
        <f t="shared" si="1"/>
        <v>100.20624080777185</v>
      </c>
      <c r="F35" s="31">
        <f t="shared" si="1"/>
        <v>100.15963429234844</v>
      </c>
      <c r="G35" s="31">
        <f t="shared" si="1"/>
        <v>100.61202448097924</v>
      </c>
      <c r="H35" s="31">
        <f t="shared" si="1"/>
        <v>101.05604224168967</v>
      </c>
      <c r="I35" s="31">
        <f t="shared" si="1"/>
        <v>101.55085273178369</v>
      </c>
      <c r="J35" s="31">
        <f t="shared" si="1"/>
        <v>101.69150952084595</v>
      </c>
      <c r="K35" s="31">
        <f t="shared" si="1"/>
        <v>101.67336926035181</v>
      </c>
      <c r="L35" s="31">
        <f t="shared" si="1"/>
        <v>102.20920464725566</v>
      </c>
      <c r="M35" s="31">
        <f t="shared" si="1"/>
        <v>102.55163694919889</v>
      </c>
      <c r="N35" s="31">
        <f t="shared" si="1"/>
        <v>102.90718605488405</v>
      </c>
      <c r="O35" s="31">
        <f t="shared" si="1"/>
        <v>102.66801369729208</v>
      </c>
      <c r="P35" s="31">
        <f t="shared" si="1"/>
        <v>102.96076959357444</v>
      </c>
      <c r="Q35" s="31">
        <f t="shared" si="1"/>
        <v>104.72372383267424</v>
      </c>
      <c r="R35" s="31">
        <f t="shared" si="1"/>
        <v>103.6713096430834</v>
      </c>
      <c r="S35" s="31">
        <f t="shared" si="1"/>
        <v>103.03807501137254</v>
      </c>
      <c r="T35" s="31">
        <f t="shared" si="1"/>
        <v>105.2687688902905</v>
      </c>
      <c r="U35" s="31">
        <f t="shared" si="1"/>
        <v>105.21099913763993</v>
      </c>
      <c r="V35" s="31">
        <f>100*V32/358319</f>
        <v>106.04126490641021</v>
      </c>
      <c r="W35" s="31">
        <f>100*W32/358319</f>
        <v>107.38141153553119</v>
      </c>
    </row>
    <row r="36" spans="1:24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U36" s="77"/>
      <c r="V36" s="77"/>
      <c r="W36" s="77"/>
    </row>
    <row r="37" spans="1:24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U37" s="77"/>
      <c r="V37" s="77"/>
      <c r="W37" s="77"/>
    </row>
    <row r="38" spans="1:24" x14ac:dyDescent="0.2">
      <c r="A38" s="19" t="s">
        <v>35</v>
      </c>
      <c r="B38" s="19" t="s">
        <v>1</v>
      </c>
      <c r="C38" s="20" t="s">
        <v>2</v>
      </c>
      <c r="D38" s="19" t="s">
        <v>3</v>
      </c>
      <c r="E38" s="20" t="s">
        <v>4</v>
      </c>
      <c r="F38" s="19" t="s">
        <v>7</v>
      </c>
      <c r="G38" s="20" t="s">
        <v>8</v>
      </c>
      <c r="H38" s="19" t="s">
        <v>9</v>
      </c>
      <c r="I38" s="20" t="s">
        <v>11</v>
      </c>
      <c r="J38" s="19" t="s">
        <v>10</v>
      </c>
      <c r="K38" s="19" t="s">
        <v>12</v>
      </c>
      <c r="L38" s="19" t="s">
        <v>15</v>
      </c>
      <c r="M38" s="19" t="s">
        <v>16</v>
      </c>
      <c r="N38" s="19" t="s">
        <v>17</v>
      </c>
      <c r="O38" s="19" t="s">
        <v>18</v>
      </c>
      <c r="P38" s="19" t="s">
        <v>29</v>
      </c>
      <c r="Q38" s="19" t="s">
        <v>30</v>
      </c>
      <c r="R38" s="19" t="s">
        <v>36</v>
      </c>
      <c r="S38" s="19" t="s">
        <v>38</v>
      </c>
      <c r="T38" s="19" t="s">
        <v>40</v>
      </c>
      <c r="U38" s="85" t="s">
        <v>46</v>
      </c>
      <c r="V38" s="85" t="s">
        <v>50</v>
      </c>
      <c r="W38" s="19" t="s">
        <v>52</v>
      </c>
    </row>
    <row r="39" spans="1:24" x14ac:dyDescent="0.2">
      <c r="A39" s="26" t="s">
        <v>31</v>
      </c>
      <c r="B39" s="33">
        <v>5994000</v>
      </c>
      <c r="C39" s="34">
        <v>5977000</v>
      </c>
      <c r="D39" s="33">
        <v>5960000</v>
      </c>
      <c r="E39" s="34">
        <v>5930000</v>
      </c>
      <c r="F39" s="33">
        <v>5904000</v>
      </c>
      <c r="G39" s="34">
        <v>5857000</v>
      </c>
      <c r="H39" s="33">
        <v>5841000</v>
      </c>
      <c r="I39" s="34">
        <v>5838000</v>
      </c>
      <c r="J39" s="33">
        <v>5821000</v>
      </c>
      <c r="K39" s="33">
        <v>5780000</v>
      </c>
      <c r="L39" s="33">
        <v>5727000</v>
      </c>
      <c r="M39" s="33">
        <v>5663000</v>
      </c>
      <c r="N39" s="33">
        <v>5618000</v>
      </c>
      <c r="O39" s="33">
        <v>5590000</v>
      </c>
      <c r="P39" s="33">
        <v>5589000</v>
      </c>
      <c r="Q39" s="33">
        <v>5610000</v>
      </c>
      <c r="R39" s="33">
        <v>5674000</v>
      </c>
      <c r="S39" s="33">
        <v>5690000</v>
      </c>
      <c r="T39" s="75">
        <v>5747000</v>
      </c>
      <c r="U39" s="75">
        <v>5768687</v>
      </c>
      <c r="V39" s="81">
        <v>5812615</v>
      </c>
      <c r="W39" s="81">
        <v>5857234</v>
      </c>
      <c r="X39" s="1"/>
    </row>
    <row r="40" spans="1:24" x14ac:dyDescent="0.2">
      <c r="A40" s="26" t="s">
        <v>32</v>
      </c>
      <c r="B40" s="33">
        <v>490452</v>
      </c>
      <c r="C40" s="34">
        <v>495871</v>
      </c>
      <c r="D40" s="33">
        <v>505540</v>
      </c>
      <c r="E40" s="34">
        <v>507715</v>
      </c>
      <c r="F40" s="33">
        <v>515242</v>
      </c>
      <c r="G40" s="34">
        <v>519574</v>
      </c>
      <c r="H40" s="33">
        <v>526180</v>
      </c>
      <c r="I40" s="34">
        <v>530298</v>
      </c>
      <c r="J40" s="33">
        <v>529658</v>
      </c>
      <c r="K40" s="33">
        <v>523246</v>
      </c>
      <c r="L40" s="33">
        <v>517786</v>
      </c>
      <c r="M40" s="33">
        <v>511485</v>
      </c>
      <c r="N40" s="33">
        <v>501289</v>
      </c>
      <c r="O40" s="33">
        <v>489381</v>
      </c>
      <c r="P40" s="33">
        <v>483979</v>
      </c>
      <c r="Q40" s="33">
        <v>484049</v>
      </c>
      <c r="R40" s="33">
        <v>487043</v>
      </c>
      <c r="S40" s="74">
        <v>480946</v>
      </c>
      <c r="T40" s="74">
        <v>489047</v>
      </c>
      <c r="U40" s="74">
        <v>488227</v>
      </c>
      <c r="V40" s="74">
        <v>494878</v>
      </c>
      <c r="W40" s="74">
        <v>499580</v>
      </c>
    </row>
    <row r="41" spans="1:24" x14ac:dyDescent="0.2">
      <c r="A41" s="27"/>
      <c r="B41" s="19" t="s">
        <v>1</v>
      </c>
      <c r="C41" s="20" t="s">
        <v>2</v>
      </c>
      <c r="D41" s="19" t="s">
        <v>3</v>
      </c>
      <c r="E41" s="20" t="s">
        <v>4</v>
      </c>
      <c r="F41" s="19" t="s">
        <v>7</v>
      </c>
      <c r="G41" s="20" t="s">
        <v>8</v>
      </c>
      <c r="H41" s="19" t="s">
        <v>9</v>
      </c>
      <c r="I41" s="20" t="s">
        <v>11</v>
      </c>
      <c r="J41" s="19" t="s">
        <v>10</v>
      </c>
      <c r="K41" s="19" t="s">
        <v>12</v>
      </c>
      <c r="L41" s="19" t="s">
        <v>15</v>
      </c>
      <c r="M41" s="19" t="s">
        <v>16</v>
      </c>
      <c r="N41" s="19" t="s">
        <v>17</v>
      </c>
      <c r="O41" s="19" t="s">
        <v>18</v>
      </c>
      <c r="P41" s="19" t="s">
        <v>29</v>
      </c>
      <c r="Q41" s="19" t="s">
        <v>30</v>
      </c>
      <c r="R41" s="19" t="s">
        <v>36</v>
      </c>
      <c r="S41" s="19" t="s">
        <v>38</v>
      </c>
      <c r="T41" s="19" t="s">
        <v>40</v>
      </c>
      <c r="U41" s="85" t="s">
        <v>46</v>
      </c>
      <c r="V41" s="85" t="s">
        <v>50</v>
      </c>
      <c r="W41" s="19" t="s">
        <v>52</v>
      </c>
    </row>
    <row r="42" spans="1:24" x14ac:dyDescent="0.2">
      <c r="A42" s="28" t="s">
        <v>33</v>
      </c>
      <c r="B42" s="29">
        <f>100*B39/5994000</f>
        <v>100</v>
      </c>
      <c r="C42" s="29">
        <f t="shared" ref="C42:V42" si="2">100*C39/5994000</f>
        <v>99.716383049716384</v>
      </c>
      <c r="D42" s="29">
        <f t="shared" si="2"/>
        <v>99.432766099432769</v>
      </c>
      <c r="E42" s="29">
        <f t="shared" si="2"/>
        <v>98.932265598932261</v>
      </c>
      <c r="F42" s="29">
        <f t="shared" si="2"/>
        <v>98.498498498498492</v>
      </c>
      <c r="G42" s="29">
        <f t="shared" si="2"/>
        <v>97.714381047714383</v>
      </c>
      <c r="H42" s="29">
        <f t="shared" si="2"/>
        <v>97.447447447447445</v>
      </c>
      <c r="I42" s="29">
        <f t="shared" si="2"/>
        <v>97.397397397397398</v>
      </c>
      <c r="J42" s="29">
        <f t="shared" si="2"/>
        <v>97.113780447113783</v>
      </c>
      <c r="K42" s="29">
        <f t="shared" si="2"/>
        <v>96.429763096429767</v>
      </c>
      <c r="L42" s="29">
        <f t="shared" si="2"/>
        <v>95.545545545545551</v>
      </c>
      <c r="M42" s="29">
        <f t="shared" si="2"/>
        <v>94.477811144477812</v>
      </c>
      <c r="N42" s="29">
        <f t="shared" si="2"/>
        <v>93.727060393727058</v>
      </c>
      <c r="O42" s="29">
        <f t="shared" si="2"/>
        <v>93.25992659325992</v>
      </c>
      <c r="P42" s="29">
        <f t="shared" si="2"/>
        <v>93.243243243243242</v>
      </c>
      <c r="Q42" s="29">
        <f t="shared" si="2"/>
        <v>93.593593593593596</v>
      </c>
      <c r="R42" s="29">
        <f t="shared" si="2"/>
        <v>94.661327994661335</v>
      </c>
      <c r="S42" s="29">
        <f t="shared" si="2"/>
        <v>94.928261594928259</v>
      </c>
      <c r="T42" s="29">
        <f t="shared" si="2"/>
        <v>95.879212545879213</v>
      </c>
      <c r="U42" s="87">
        <f t="shared" si="2"/>
        <v>96.241024357691018</v>
      </c>
      <c r="V42" s="87">
        <f t="shared" si="2"/>
        <v>96.973890557223896</v>
      </c>
      <c r="W42" s="87">
        <f>100*W39/5994000</f>
        <v>97.718284951618287</v>
      </c>
    </row>
    <row r="43" spans="1:24" x14ac:dyDescent="0.2">
      <c r="A43" s="30" t="s">
        <v>34</v>
      </c>
      <c r="B43" s="31">
        <f>100*B40/490452</f>
        <v>100</v>
      </c>
      <c r="C43" s="31">
        <f t="shared" ref="C43:U43" si="3">100*C40/490452</f>
        <v>101.10489915424955</v>
      </c>
      <c r="D43" s="31">
        <f t="shared" si="3"/>
        <v>103.07634590133183</v>
      </c>
      <c r="E43" s="31">
        <f t="shared" si="3"/>
        <v>103.51981437531094</v>
      </c>
      <c r="F43" s="31">
        <f t="shared" si="3"/>
        <v>105.05452113560553</v>
      </c>
      <c r="G43" s="31">
        <f t="shared" si="3"/>
        <v>105.93778799964115</v>
      </c>
      <c r="H43" s="31">
        <f t="shared" si="3"/>
        <v>107.2847087992301</v>
      </c>
      <c r="I43" s="31">
        <f t="shared" si="3"/>
        <v>108.12434244329721</v>
      </c>
      <c r="J43" s="31">
        <f t="shared" si="3"/>
        <v>107.99385057049416</v>
      </c>
      <c r="K43" s="31">
        <f t="shared" si="3"/>
        <v>106.68648511984863</v>
      </c>
      <c r="L43" s="31">
        <f t="shared" si="3"/>
        <v>105.57322632999764</v>
      </c>
      <c r="M43" s="31">
        <f t="shared" si="3"/>
        <v>104.28849306354138</v>
      </c>
      <c r="N43" s="31">
        <f t="shared" si="3"/>
        <v>102.20959441494784</v>
      </c>
      <c r="O43" s="31">
        <f t="shared" si="3"/>
        <v>99.78163000660615</v>
      </c>
      <c r="P43" s="31">
        <f t="shared" si="3"/>
        <v>98.680197042727926</v>
      </c>
      <c r="Q43" s="31">
        <f t="shared" si="3"/>
        <v>98.694469591315766</v>
      </c>
      <c r="R43" s="31">
        <f t="shared" si="3"/>
        <v>99.304926883772524</v>
      </c>
      <c r="S43" s="31">
        <f t="shared" si="3"/>
        <v>98.061787901772249</v>
      </c>
      <c r="T43" s="31">
        <f t="shared" si="3"/>
        <v>99.713529560487061</v>
      </c>
      <c r="U43" s="31">
        <f t="shared" si="3"/>
        <v>99.546336848458154</v>
      </c>
      <c r="V43" s="31">
        <f>100*V40/490452</f>
        <v>100.90243285785357</v>
      </c>
      <c r="W43" s="31">
        <f>100*W40/490452</f>
        <v>101.86114033585346</v>
      </c>
    </row>
    <row r="44" spans="1:24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1"/>
    </row>
    <row r="45" spans="1:24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T45" s="1"/>
      <c r="U45" s="1"/>
      <c r="V45" s="1"/>
      <c r="W45" s="1"/>
    </row>
    <row r="46" spans="1:24" x14ac:dyDescent="0.2">
      <c r="A46" s="35"/>
      <c r="B46" s="36" t="s">
        <v>1</v>
      </c>
      <c r="C46" s="19" t="s">
        <v>2</v>
      </c>
      <c r="D46" s="19" t="s">
        <v>3</v>
      </c>
      <c r="E46" s="36" t="s">
        <v>4</v>
      </c>
      <c r="F46" s="36" t="s">
        <v>7</v>
      </c>
      <c r="G46" s="36" t="s">
        <v>8</v>
      </c>
      <c r="H46" s="19" t="s">
        <v>9</v>
      </c>
      <c r="I46" s="19" t="s">
        <v>11</v>
      </c>
      <c r="J46" s="19" t="s">
        <v>10</v>
      </c>
      <c r="K46" s="19" t="s">
        <v>12</v>
      </c>
      <c r="L46" s="36" t="s">
        <v>15</v>
      </c>
      <c r="M46" s="36" t="s">
        <v>16</v>
      </c>
      <c r="N46" s="19" t="s">
        <v>17</v>
      </c>
      <c r="O46" s="19" t="s">
        <v>18</v>
      </c>
      <c r="P46" s="19" t="s">
        <v>29</v>
      </c>
      <c r="Q46" s="37" t="s">
        <v>30</v>
      </c>
      <c r="R46" s="37" t="s">
        <v>36</v>
      </c>
      <c r="S46" s="19" t="s">
        <v>41</v>
      </c>
      <c r="T46" s="79" t="s">
        <v>42</v>
      </c>
      <c r="U46" s="19" t="s">
        <v>46</v>
      </c>
      <c r="V46" s="19" t="s">
        <v>51</v>
      </c>
      <c r="W46" s="19" t="s">
        <v>54</v>
      </c>
    </row>
    <row r="47" spans="1:24" x14ac:dyDescent="0.2">
      <c r="A47" s="38" t="s">
        <v>33</v>
      </c>
      <c r="B47" s="39">
        <v>100</v>
      </c>
      <c r="C47" s="39">
        <v>99.305555555555557</v>
      </c>
      <c r="D47" s="39">
        <v>98.255023640661932</v>
      </c>
      <c r="E47" s="39">
        <v>97.616725768321515</v>
      </c>
      <c r="F47" s="39">
        <v>97.101063829787236</v>
      </c>
      <c r="G47" s="39">
        <v>96.808510638297875</v>
      </c>
      <c r="H47" s="39">
        <v>96.557328605200951</v>
      </c>
      <c r="I47" s="39">
        <v>96.471631205673759</v>
      </c>
      <c r="J47" s="39">
        <v>96.808510638297875</v>
      </c>
      <c r="K47" s="39">
        <v>97.296099290780148</v>
      </c>
      <c r="L47" s="39">
        <v>97.901891252955082</v>
      </c>
      <c r="M47" s="39">
        <v>98.167848699763596</v>
      </c>
      <c r="N47" s="39">
        <v>98.182624113475171</v>
      </c>
      <c r="O47" s="39">
        <v>98.167848699763596</v>
      </c>
      <c r="P47" s="40">
        <v>98.21217494089835</v>
      </c>
      <c r="Q47" s="51">
        <v>98.463356973995275</v>
      </c>
      <c r="R47" s="41">
        <v>98.847999999999999</v>
      </c>
      <c r="S47" s="41">
        <v>98.950999999999993</v>
      </c>
      <c r="T47" s="51">
        <v>99.527000000000001</v>
      </c>
      <c r="U47" s="41">
        <f t="shared" ref="U47:W48" si="4">U34</f>
        <v>99.93671690307329</v>
      </c>
      <c r="V47" s="41">
        <f t="shared" si="4"/>
        <v>100.12442375886525</v>
      </c>
      <c r="W47" s="41">
        <f t="shared" si="4"/>
        <v>100.06396276595744</v>
      </c>
    </row>
    <row r="48" spans="1:24" x14ac:dyDescent="0.2">
      <c r="A48" s="42" t="s">
        <v>34</v>
      </c>
      <c r="B48" s="43">
        <v>100</v>
      </c>
      <c r="C48" s="43">
        <v>99.943346571072141</v>
      </c>
      <c r="D48" s="43">
        <v>100.21433415476154</v>
      </c>
      <c r="E48" s="43">
        <v>100.20624080777185</v>
      </c>
      <c r="F48" s="43">
        <v>100.15963429234844</v>
      </c>
      <c r="G48" s="43">
        <v>100.61202448097924</v>
      </c>
      <c r="H48" s="43">
        <v>101.05604224168967</v>
      </c>
      <c r="I48" s="43">
        <v>101.55085273178369</v>
      </c>
      <c r="J48" s="43">
        <v>101.69150952084595</v>
      </c>
      <c r="K48" s="43">
        <v>101.67336926035181</v>
      </c>
      <c r="L48" s="43">
        <v>102.20920464725566</v>
      </c>
      <c r="M48" s="43">
        <v>102.55163694919889</v>
      </c>
      <c r="N48" s="43">
        <v>102.90718605488405</v>
      </c>
      <c r="O48" s="43">
        <v>102.66801369729208</v>
      </c>
      <c r="P48" s="44">
        <v>102.96076959357444</v>
      </c>
      <c r="Q48" s="52">
        <v>104.72372383267424</v>
      </c>
      <c r="R48" s="52">
        <f>R35</f>
        <v>103.6713096430834</v>
      </c>
      <c r="S48" s="52">
        <f>S35</f>
        <v>103.03807501137254</v>
      </c>
      <c r="T48" s="52">
        <f>T35</f>
        <v>105.2687688902905</v>
      </c>
      <c r="U48" s="52">
        <f t="shared" si="4"/>
        <v>105.21099913763993</v>
      </c>
      <c r="V48" s="80">
        <f t="shared" si="4"/>
        <v>106.04126490641021</v>
      </c>
      <c r="W48" s="80">
        <f t="shared" si="4"/>
        <v>107.38141153553119</v>
      </c>
    </row>
    <row r="49" spans="1:23" x14ac:dyDescent="0.2">
      <c r="A49" s="42" t="s">
        <v>33</v>
      </c>
      <c r="B49" s="43">
        <v>100</v>
      </c>
      <c r="C49" s="43">
        <v>99.716383049716384</v>
      </c>
      <c r="D49" s="43">
        <v>99.432766099432769</v>
      </c>
      <c r="E49" s="43">
        <v>98.932265598932261</v>
      </c>
      <c r="F49" s="43">
        <v>98.498498498498492</v>
      </c>
      <c r="G49" s="43">
        <v>97.714381047714383</v>
      </c>
      <c r="H49" s="43">
        <v>97.447447447447445</v>
      </c>
      <c r="I49" s="43">
        <v>97.397397397397398</v>
      </c>
      <c r="J49" s="43">
        <v>97.113780447113783</v>
      </c>
      <c r="K49" s="43">
        <v>96.429763096429767</v>
      </c>
      <c r="L49" s="43">
        <v>95.528862195528859</v>
      </c>
      <c r="M49" s="43">
        <v>94.511177844511181</v>
      </c>
      <c r="N49" s="43">
        <v>93.727060393727058</v>
      </c>
      <c r="O49" s="43">
        <v>93.25992659325992</v>
      </c>
      <c r="P49" s="44">
        <v>93.243243243243242</v>
      </c>
      <c r="Q49" s="52">
        <v>93.593593593593596</v>
      </c>
      <c r="R49" s="66">
        <v>94.661000000000001</v>
      </c>
      <c r="S49" s="66">
        <v>94.927999999999997</v>
      </c>
      <c r="T49" s="66">
        <v>95.879000000000005</v>
      </c>
      <c r="U49" s="67">
        <f t="shared" ref="U49:W50" si="5">U42</f>
        <v>96.241024357691018</v>
      </c>
      <c r="V49" s="67">
        <f t="shared" si="5"/>
        <v>96.973890557223896</v>
      </c>
      <c r="W49" s="67">
        <f t="shared" si="5"/>
        <v>97.718284951618287</v>
      </c>
    </row>
    <row r="50" spans="1:23" x14ac:dyDescent="0.2">
      <c r="A50" s="45" t="s">
        <v>34</v>
      </c>
      <c r="B50" s="48">
        <v>100</v>
      </c>
      <c r="C50" s="48">
        <v>101.10489915424955</v>
      </c>
      <c r="D50" s="48">
        <v>103.07634590133183</v>
      </c>
      <c r="E50" s="48">
        <v>103.51981437531094</v>
      </c>
      <c r="F50" s="48">
        <v>105.05452113560553</v>
      </c>
      <c r="G50" s="48">
        <v>105.93778799964115</v>
      </c>
      <c r="H50" s="48">
        <v>107.2847087992301</v>
      </c>
      <c r="I50" s="48">
        <v>108.12434244329721</v>
      </c>
      <c r="J50" s="48">
        <v>107.99385057049416</v>
      </c>
      <c r="K50" s="48">
        <v>106.68648511984863</v>
      </c>
      <c r="L50" s="48">
        <v>105.57322632999764</v>
      </c>
      <c r="M50" s="48">
        <v>104.28849306354138</v>
      </c>
      <c r="N50" s="48">
        <v>102.20959441494784</v>
      </c>
      <c r="O50" s="48">
        <v>99.78163000660615</v>
      </c>
      <c r="P50" s="47">
        <v>98.680197042727926</v>
      </c>
      <c r="Q50" s="46">
        <v>98.694469591315766</v>
      </c>
      <c r="R50" s="49">
        <f>R43</f>
        <v>99.304926883772524</v>
      </c>
      <c r="S50" s="49">
        <f>S43</f>
        <v>98.061787901772249</v>
      </c>
      <c r="T50" s="49">
        <f>T43</f>
        <v>99.713529560487061</v>
      </c>
      <c r="U50" s="49">
        <f t="shared" si="5"/>
        <v>99.546336848458154</v>
      </c>
      <c r="V50" s="49">
        <f t="shared" si="5"/>
        <v>100.90243285785357</v>
      </c>
      <c r="W50" s="49">
        <f t="shared" si="5"/>
        <v>101.86114033585346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4" workbookViewId="0">
      <selection activeCell="D24" sqref="D24"/>
    </sheetView>
  </sheetViews>
  <sheetFormatPr baseColWidth="10" defaultRowHeight="12" x14ac:dyDescent="0.2"/>
  <cols>
    <col min="1" max="1" width="3.42578125" style="9" customWidth="1"/>
    <col min="2" max="2" width="10.7109375" style="9" customWidth="1"/>
    <col min="3" max="4" width="10.7109375" style="10" customWidth="1"/>
    <col min="5" max="9" width="10.7109375" style="9" customWidth="1"/>
    <col min="10" max="10" width="3.7109375" style="9" customWidth="1"/>
    <col min="11" max="11" width="7" style="9" bestFit="1" customWidth="1"/>
    <col min="12" max="13" width="10.7109375" style="9" customWidth="1"/>
    <col min="14" max="16384" width="11.42578125" style="9"/>
  </cols>
  <sheetData>
    <row r="1" spans="1:13" s="8" customFormat="1" x14ac:dyDescent="0.2">
      <c r="A1" s="4" t="s">
        <v>37</v>
      </c>
      <c r="C1" s="12"/>
      <c r="D1" s="12"/>
    </row>
    <row r="3" spans="1:13" x14ac:dyDescent="0.2">
      <c r="I3" s="9" t="s">
        <v>27</v>
      </c>
    </row>
    <row r="4" spans="1:13" x14ac:dyDescent="0.2">
      <c r="B4" s="9" t="s">
        <v>21</v>
      </c>
    </row>
    <row r="5" spans="1:13" s="11" customFormat="1" ht="24" x14ac:dyDescent="0.2">
      <c r="C5" s="13" t="s">
        <v>5</v>
      </c>
      <c r="D5" s="13" t="s">
        <v>6</v>
      </c>
      <c r="E5" s="11" t="s">
        <v>0</v>
      </c>
      <c r="F5" s="78" t="s">
        <v>47</v>
      </c>
      <c r="G5" s="78" t="s">
        <v>22</v>
      </c>
      <c r="H5" s="11" t="s">
        <v>55</v>
      </c>
      <c r="I5" s="11" t="s">
        <v>47</v>
      </c>
      <c r="J5" s="78" t="s">
        <v>22</v>
      </c>
      <c r="M5" s="58"/>
    </row>
    <row r="6" spans="1:13" x14ac:dyDescent="0.2">
      <c r="B6" s="9" t="s">
        <v>1</v>
      </c>
      <c r="C6" s="10">
        <f>302348+12212+43759</f>
        <v>358319</v>
      </c>
      <c r="D6" s="10">
        <f>384219+14776+91521</f>
        <v>490516</v>
      </c>
      <c r="E6" s="10">
        <f>SUM(C6:D6)</f>
        <v>848835</v>
      </c>
      <c r="F6" s="10"/>
      <c r="I6" s="9">
        <v>100</v>
      </c>
      <c r="J6" s="9">
        <v>100</v>
      </c>
      <c r="M6" s="58"/>
    </row>
    <row r="7" spans="1:13" x14ac:dyDescent="0.2">
      <c r="B7" s="9" t="s">
        <v>2</v>
      </c>
      <c r="C7" s="10">
        <f>302347+12071+43698</f>
        <v>358116</v>
      </c>
      <c r="D7" s="10">
        <f>387924+8023+2593+4050+93281</f>
        <v>495871</v>
      </c>
      <c r="E7" s="10">
        <f t="shared" ref="E7:E19" si="0">SUM(C7:D7)</f>
        <v>853987</v>
      </c>
      <c r="F7" s="53">
        <f t="shared" ref="F7:F21" si="1">(C7-C$6)/C$6*100</f>
        <v>-5.6653428927854792E-2</v>
      </c>
      <c r="G7" s="53">
        <f t="shared" ref="G7:G21" si="2">(D7-D$6)/D$6*100</f>
        <v>1.0917075080119711</v>
      </c>
      <c r="H7" s="53">
        <f t="shared" ref="H7:H21" si="3">(E7-E$6)/E$6*100</f>
        <v>0.60694952493711962</v>
      </c>
      <c r="I7" s="18">
        <f t="shared" ref="I7:I22" si="4">C7/$C$6*100</f>
        <v>99.943346571072141</v>
      </c>
      <c r="J7" s="18">
        <f t="shared" ref="J7:J22" si="5">D7/$D$6*100</f>
        <v>101.09170750801198</v>
      </c>
      <c r="M7" s="62"/>
    </row>
    <row r="8" spans="1:13" x14ac:dyDescent="0.2">
      <c r="B8" s="9" t="s">
        <v>3</v>
      </c>
      <c r="C8" s="10">
        <f>302906+12321+43851</f>
        <v>359078</v>
      </c>
      <c r="D8" s="10">
        <f>396549+8243+2685+4147+93916</f>
        <v>505540</v>
      </c>
      <c r="E8" s="10">
        <f t="shared" si="0"/>
        <v>864618</v>
      </c>
      <c r="F8" s="53">
        <f t="shared" si="1"/>
        <v>0.2118224263854275</v>
      </c>
      <c r="G8" s="53">
        <f t="shared" si="2"/>
        <v>3.0628970308817656</v>
      </c>
      <c r="H8" s="53">
        <f t="shared" si="3"/>
        <v>1.859371962748944</v>
      </c>
      <c r="I8" s="18">
        <f t="shared" si="4"/>
        <v>100.21182242638542</v>
      </c>
      <c r="J8" s="18">
        <f t="shared" si="5"/>
        <v>103.06289703088176</v>
      </c>
      <c r="M8" s="62"/>
    </row>
    <row r="9" spans="1:13" x14ac:dyDescent="0.2">
      <c r="B9" s="9" t="s">
        <v>4</v>
      </c>
      <c r="C9" s="10">
        <f>302812+12469+43777</f>
        <v>359058</v>
      </c>
      <c r="D9" s="10">
        <v>507715</v>
      </c>
      <c r="E9" s="10">
        <f t="shared" si="0"/>
        <v>866773</v>
      </c>
      <c r="F9" s="53">
        <f t="shared" si="1"/>
        <v>0.20624080777184575</v>
      </c>
      <c r="G9" s="53">
        <f t="shared" si="2"/>
        <v>3.5063076433796247</v>
      </c>
      <c r="H9" s="53">
        <f t="shared" si="3"/>
        <v>2.1132493358544355</v>
      </c>
      <c r="I9" s="18">
        <f t="shared" si="4"/>
        <v>100.20624080777185</v>
      </c>
      <c r="J9" s="18">
        <f t="shared" si="5"/>
        <v>103.50630764337963</v>
      </c>
      <c r="M9" s="62"/>
    </row>
    <row r="10" spans="1:13" x14ac:dyDescent="0.2">
      <c r="B10" s="9" t="s">
        <v>7</v>
      </c>
      <c r="C10" s="10">
        <f>314729+44162</f>
        <v>358891</v>
      </c>
      <c r="D10" s="10">
        <f>420248+94994</f>
        <v>515242</v>
      </c>
      <c r="E10" s="10">
        <f t="shared" si="0"/>
        <v>874133</v>
      </c>
      <c r="F10" s="53">
        <f t="shared" si="1"/>
        <v>0.15963429234843812</v>
      </c>
      <c r="G10" s="53">
        <f t="shared" si="2"/>
        <v>5.0408141630446304</v>
      </c>
      <c r="H10" s="53">
        <f t="shared" si="3"/>
        <v>2.9803200857646068</v>
      </c>
      <c r="I10" s="18">
        <f t="shared" si="4"/>
        <v>100.15963429234844</v>
      </c>
      <c r="J10" s="18">
        <f t="shared" si="5"/>
        <v>105.04081416304463</v>
      </c>
      <c r="M10" s="62"/>
    </row>
    <row r="11" spans="1:13" s="14" customFormat="1" ht="11.25" customHeight="1" x14ac:dyDescent="0.2">
      <c r="B11" s="14" t="s">
        <v>8</v>
      </c>
      <c r="C11" s="15">
        <f>316152+44360</f>
        <v>360512</v>
      </c>
      <c r="D11" s="15">
        <f>423640+95934</f>
        <v>519574</v>
      </c>
      <c r="E11" s="10">
        <f t="shared" si="0"/>
        <v>880086</v>
      </c>
      <c r="F11" s="53">
        <f t="shared" si="1"/>
        <v>0.61202448097923912</v>
      </c>
      <c r="G11" s="53">
        <f t="shared" si="2"/>
        <v>5.9239657829714014</v>
      </c>
      <c r="H11" s="53">
        <f t="shared" si="3"/>
        <v>3.6816342398699393</v>
      </c>
      <c r="I11" s="18">
        <f t="shared" si="4"/>
        <v>100.61202448097923</v>
      </c>
      <c r="J11" s="18">
        <f t="shared" si="5"/>
        <v>105.92396578297141</v>
      </c>
      <c r="M11" s="62"/>
    </row>
    <row r="12" spans="1:13" x14ac:dyDescent="0.2">
      <c r="B12" s="9" t="s">
        <v>9</v>
      </c>
      <c r="C12" s="10">
        <f>317293+44810</f>
        <v>362103</v>
      </c>
      <c r="D12" s="10">
        <f>428925+97254</f>
        <v>526179</v>
      </c>
      <c r="E12" s="10">
        <f t="shared" si="0"/>
        <v>888282</v>
      </c>
      <c r="F12" s="53">
        <f t="shared" si="1"/>
        <v>1.0560422416896675</v>
      </c>
      <c r="G12" s="53">
        <f t="shared" si="2"/>
        <v>7.2705069763269696</v>
      </c>
      <c r="H12" s="53">
        <f t="shared" si="3"/>
        <v>4.647192917351429</v>
      </c>
      <c r="I12" s="18">
        <f t="shared" si="4"/>
        <v>101.05604224168967</v>
      </c>
      <c r="J12" s="18">
        <f t="shared" si="5"/>
        <v>107.27050697632696</v>
      </c>
      <c r="M12" s="62"/>
    </row>
    <row r="13" spans="1:13" x14ac:dyDescent="0.2">
      <c r="B13" s="9" t="s">
        <v>11</v>
      </c>
      <c r="C13" s="10">
        <f>318236+45640</f>
        <v>363876</v>
      </c>
      <c r="D13" s="10">
        <f>431769+98529</f>
        <v>530298</v>
      </c>
      <c r="E13" s="10">
        <f t="shared" si="0"/>
        <v>894174</v>
      </c>
      <c r="F13" s="53">
        <f t="shared" si="1"/>
        <v>1.55085273178369</v>
      </c>
      <c r="G13" s="53">
        <f t="shared" si="2"/>
        <v>8.1102349362711923</v>
      </c>
      <c r="H13" s="53">
        <f t="shared" si="3"/>
        <v>5.3413207513827778</v>
      </c>
      <c r="I13" s="18">
        <f t="shared" si="4"/>
        <v>101.55085273178368</v>
      </c>
      <c r="J13" s="18">
        <f t="shared" si="5"/>
        <v>108.11023493627118</v>
      </c>
      <c r="M13" s="62"/>
    </row>
    <row r="14" spans="1:13" x14ac:dyDescent="0.2">
      <c r="B14" s="9" t="s">
        <v>10</v>
      </c>
      <c r="C14" s="10">
        <f>318381+45999</f>
        <v>364380</v>
      </c>
      <c r="D14" s="10">
        <f>430263+99395</f>
        <v>529658</v>
      </c>
      <c r="E14" s="10">
        <f t="shared" si="0"/>
        <v>894038</v>
      </c>
      <c r="F14" s="53">
        <f t="shared" si="1"/>
        <v>1.6915095208459501</v>
      </c>
      <c r="G14" s="53">
        <f t="shared" si="2"/>
        <v>7.9797600893752705</v>
      </c>
      <c r="H14" s="53">
        <f t="shared" si="3"/>
        <v>5.3252987918735677</v>
      </c>
      <c r="I14" s="18">
        <f t="shared" si="4"/>
        <v>101.69150952084595</v>
      </c>
      <c r="J14" s="18">
        <f t="shared" si="5"/>
        <v>107.97976008937526</v>
      </c>
      <c r="M14" s="62"/>
    </row>
    <row r="15" spans="1:13" x14ac:dyDescent="0.2">
      <c r="B15" s="9" t="s">
        <v>12</v>
      </c>
      <c r="C15" s="10">
        <f>318236+46079</f>
        <v>364315</v>
      </c>
      <c r="D15" s="10">
        <f>424385+98861</f>
        <v>523246</v>
      </c>
      <c r="E15" s="10">
        <f t="shared" si="0"/>
        <v>887561</v>
      </c>
      <c r="F15" s="53">
        <f t="shared" si="1"/>
        <v>1.6733692603518096</v>
      </c>
      <c r="G15" s="53">
        <f t="shared" si="2"/>
        <v>6.6725652170367535</v>
      </c>
      <c r="H15" s="53">
        <f t="shared" si="3"/>
        <v>4.5622529702474566</v>
      </c>
      <c r="I15" s="18">
        <f t="shared" si="4"/>
        <v>101.67336926035182</v>
      </c>
      <c r="J15" s="18">
        <f t="shared" si="5"/>
        <v>106.67256521703676</v>
      </c>
      <c r="M15" s="62"/>
    </row>
    <row r="16" spans="1:13" x14ac:dyDescent="0.2">
      <c r="B16" s="9" t="s">
        <v>15</v>
      </c>
      <c r="C16" s="10">
        <v>366235</v>
      </c>
      <c r="D16" s="10">
        <v>517786</v>
      </c>
      <c r="E16" s="10">
        <f t="shared" si="0"/>
        <v>884021</v>
      </c>
      <c r="F16" s="53">
        <f t="shared" si="1"/>
        <v>2.2092046472556577</v>
      </c>
      <c r="G16" s="53">
        <f t="shared" si="2"/>
        <v>5.5594516794559201</v>
      </c>
      <c r="H16" s="53">
        <f t="shared" si="3"/>
        <v>4.1452107889047927</v>
      </c>
      <c r="I16" s="18">
        <f t="shared" si="4"/>
        <v>102.20920464725565</v>
      </c>
      <c r="J16" s="18">
        <f t="shared" si="5"/>
        <v>105.55945167945593</v>
      </c>
      <c r="M16" s="62"/>
    </row>
    <row r="17" spans="2:13" x14ac:dyDescent="0.2">
      <c r="B17" s="9" t="s">
        <v>16</v>
      </c>
      <c r="C17" s="10">
        <f>321339+46132</f>
        <v>367471</v>
      </c>
      <c r="D17" s="10">
        <f>413107+98777</f>
        <v>511884</v>
      </c>
      <c r="E17" s="10">
        <f t="shared" si="0"/>
        <v>879355</v>
      </c>
      <c r="F17" s="53">
        <f t="shared" si="1"/>
        <v>2.55414867757501</v>
      </c>
      <c r="G17" s="53">
        <f t="shared" si="2"/>
        <v>4.3562289507375906</v>
      </c>
      <c r="H17" s="53">
        <f t="shared" si="3"/>
        <v>3.595516207507937</v>
      </c>
      <c r="I17" s="18">
        <f t="shared" si="4"/>
        <v>102.55414867757501</v>
      </c>
      <c r="J17" s="18">
        <f t="shared" si="5"/>
        <v>104.3562289507376</v>
      </c>
      <c r="M17" s="62"/>
    </row>
    <row r="18" spans="2:13" x14ac:dyDescent="0.2">
      <c r="B18" s="9" t="s">
        <v>17</v>
      </c>
      <c r="C18" s="10">
        <f>322357+46379</f>
        <v>368736</v>
      </c>
      <c r="D18" s="10">
        <f>404226+97061</f>
        <v>501287</v>
      </c>
      <c r="E18" s="10">
        <f t="shared" si="0"/>
        <v>870023</v>
      </c>
      <c r="F18" s="53">
        <f t="shared" si="1"/>
        <v>2.9071860548840558</v>
      </c>
      <c r="G18" s="53">
        <f t="shared" si="2"/>
        <v>2.1958508998687098</v>
      </c>
      <c r="H18" s="53">
        <f t="shared" si="3"/>
        <v>2.4961270447142261</v>
      </c>
      <c r="I18" s="18">
        <f t="shared" si="4"/>
        <v>102.90718605488405</v>
      </c>
      <c r="J18" s="18">
        <f t="shared" si="5"/>
        <v>102.19585089986872</v>
      </c>
      <c r="M18" s="62"/>
    </row>
    <row r="19" spans="2:13" x14ac:dyDescent="0.2">
      <c r="B19" s="9" t="s">
        <v>18</v>
      </c>
      <c r="C19" s="10">
        <f>321739+46140</f>
        <v>367879</v>
      </c>
      <c r="D19" s="10">
        <f>393860+95521</f>
        <v>489381</v>
      </c>
      <c r="E19" s="10">
        <f t="shared" si="0"/>
        <v>857260</v>
      </c>
      <c r="F19" s="53">
        <f t="shared" si="1"/>
        <v>2.668013697292078</v>
      </c>
      <c r="G19" s="53">
        <f t="shared" si="2"/>
        <v>-0.2313889862919864</v>
      </c>
      <c r="H19" s="53">
        <f t="shared" si="3"/>
        <v>0.99253682989037906</v>
      </c>
      <c r="I19" s="18">
        <f t="shared" si="4"/>
        <v>102.66801369729208</v>
      </c>
      <c r="J19" s="18">
        <f t="shared" si="5"/>
        <v>99.768611013708011</v>
      </c>
      <c r="M19" s="62"/>
    </row>
    <row r="20" spans="2:13" x14ac:dyDescent="0.2">
      <c r="B20" s="9" t="s">
        <v>20</v>
      </c>
      <c r="C20" s="10">
        <f>323445+45483</f>
        <v>368928</v>
      </c>
      <c r="D20" s="10">
        <f>389008+94971</f>
        <v>483979</v>
      </c>
      <c r="E20" s="10">
        <f t="shared" ref="E20:E26" si="6">SUM(C20:D20)</f>
        <v>852907</v>
      </c>
      <c r="F20" s="53">
        <f t="shared" si="1"/>
        <v>2.9607695935744407</v>
      </c>
      <c r="G20" s="53">
        <f t="shared" si="2"/>
        <v>-1.3326782408728766</v>
      </c>
      <c r="H20" s="53">
        <f t="shared" si="3"/>
        <v>0.47971631706986639</v>
      </c>
      <c r="I20" s="18">
        <f t="shared" si="4"/>
        <v>102.96076959357443</v>
      </c>
      <c r="J20" s="18">
        <f t="shared" si="5"/>
        <v>98.66732175912712</v>
      </c>
      <c r="M20" s="62"/>
    </row>
    <row r="21" spans="2:13" x14ac:dyDescent="0.2">
      <c r="B21" s="9" t="s">
        <v>25</v>
      </c>
      <c r="C21" s="10">
        <v>375245</v>
      </c>
      <c r="D21" s="10">
        <v>484049</v>
      </c>
      <c r="E21" s="10">
        <f t="shared" si="6"/>
        <v>859294</v>
      </c>
      <c r="F21" s="53">
        <f t="shared" si="1"/>
        <v>4.7237238326742368</v>
      </c>
      <c r="G21" s="53">
        <f t="shared" si="2"/>
        <v>-1.3184075544936353</v>
      </c>
      <c r="H21" s="53">
        <f t="shared" si="3"/>
        <v>1.2321593713737062</v>
      </c>
      <c r="I21" s="18">
        <f t="shared" si="4"/>
        <v>104.72372383267424</v>
      </c>
      <c r="J21" s="18">
        <f t="shared" si="5"/>
        <v>98.681592445506368</v>
      </c>
      <c r="M21" s="62"/>
    </row>
    <row r="22" spans="2:13" s="14" customFormat="1" x14ac:dyDescent="0.2">
      <c r="B22" s="14" t="s">
        <v>26</v>
      </c>
      <c r="C22" s="15">
        <v>371474</v>
      </c>
      <c r="D22" s="15">
        <v>487043</v>
      </c>
      <c r="E22" s="15">
        <f t="shared" si="6"/>
        <v>858517</v>
      </c>
      <c r="F22" s="53">
        <f t="shared" ref="F22:H25" si="7">(C22-C$6)/C$6*100</f>
        <v>3.671309643083398</v>
      </c>
      <c r="G22" s="53">
        <f t="shared" si="7"/>
        <v>-0.7080299113586509</v>
      </c>
      <c r="H22" s="53">
        <f t="shared" si="7"/>
        <v>1.1406221468247657</v>
      </c>
      <c r="I22" s="18">
        <f t="shared" si="4"/>
        <v>103.6713096430834</v>
      </c>
      <c r="J22" s="18">
        <f t="shared" si="5"/>
        <v>99.291970088641349</v>
      </c>
      <c r="M22" s="62"/>
    </row>
    <row r="23" spans="2:13" x14ac:dyDescent="0.2">
      <c r="B23" s="14" t="s">
        <v>38</v>
      </c>
      <c r="C23" s="10">
        <v>369205</v>
      </c>
      <c r="D23" s="10">
        <v>480946</v>
      </c>
      <c r="E23" s="15">
        <f t="shared" si="6"/>
        <v>850151</v>
      </c>
      <c r="F23" s="53">
        <f t="shared" si="7"/>
        <v>3.0380750113725479</v>
      </c>
      <c r="G23" s="53">
        <f t="shared" si="7"/>
        <v>-1.9510066949905813</v>
      </c>
      <c r="H23" s="53">
        <f t="shared" si="7"/>
        <v>0.15503601995676428</v>
      </c>
      <c r="I23" s="18">
        <v>102.43358571552163</v>
      </c>
      <c r="J23" s="18">
        <v>96.760961925808743</v>
      </c>
      <c r="M23" s="62"/>
    </row>
    <row r="24" spans="2:13" x14ac:dyDescent="0.2">
      <c r="B24" s="14" t="s">
        <v>40</v>
      </c>
      <c r="C24" s="10">
        <v>377198</v>
      </c>
      <c r="D24" s="10">
        <v>489047</v>
      </c>
      <c r="E24" s="15">
        <f t="shared" si="6"/>
        <v>866245</v>
      </c>
      <c r="F24" s="53">
        <f t="shared" si="7"/>
        <v>5.2687688902904952</v>
      </c>
      <c r="G24" s="53">
        <f t="shared" si="7"/>
        <v>-0.29948054701579563</v>
      </c>
      <c r="H24" s="53">
        <f t="shared" si="7"/>
        <v>2.0510464342304453</v>
      </c>
      <c r="I24" s="18">
        <f t="shared" ref="I24:J26" si="8">C24/C$6*100</f>
        <v>105.26876889029049</v>
      </c>
      <c r="J24" s="18">
        <f t="shared" si="8"/>
        <v>99.70051945298421</v>
      </c>
      <c r="M24" s="62"/>
    </row>
    <row r="25" spans="2:13" x14ac:dyDescent="0.2">
      <c r="B25" s="9" t="s">
        <v>46</v>
      </c>
      <c r="C25" s="57">
        <v>376991</v>
      </c>
      <c r="D25" s="10">
        <v>488227</v>
      </c>
      <c r="E25" s="15">
        <f t="shared" si="6"/>
        <v>865218</v>
      </c>
      <c r="F25" s="53">
        <f t="shared" si="7"/>
        <v>5.2109991376399236</v>
      </c>
      <c r="G25" s="53">
        <f t="shared" si="7"/>
        <v>-0.46665144460119551</v>
      </c>
      <c r="H25" s="53">
        <f t="shared" si="7"/>
        <v>1.9300570782307518</v>
      </c>
      <c r="I25" s="18">
        <f t="shared" si="8"/>
        <v>105.21099913763992</v>
      </c>
      <c r="J25" s="18">
        <f t="shared" si="8"/>
        <v>99.533348555398803</v>
      </c>
    </row>
    <row r="26" spans="2:13" x14ac:dyDescent="0.2">
      <c r="B26" s="9" t="s">
        <v>50</v>
      </c>
      <c r="C26" s="10">
        <v>379966</v>
      </c>
      <c r="D26" s="10">
        <v>494878</v>
      </c>
      <c r="E26" s="15">
        <f t="shared" si="6"/>
        <v>874844</v>
      </c>
      <c r="F26" s="53">
        <f t="shared" ref="F26:H27" si="9">(C26-C$6)/C$6*100</f>
        <v>6.04126490641021</v>
      </c>
      <c r="G26" s="53">
        <f t="shared" si="9"/>
        <v>0.88926762837501727</v>
      </c>
      <c r="H26" s="53">
        <f t="shared" si="9"/>
        <v>3.0640819476105485</v>
      </c>
      <c r="I26" s="18">
        <f t="shared" si="8"/>
        <v>106.04126490641022</v>
      </c>
      <c r="J26" s="18">
        <f t="shared" si="8"/>
        <v>100.88926762837502</v>
      </c>
    </row>
    <row r="27" spans="2:13" x14ac:dyDescent="0.2">
      <c r="B27" s="9" t="s">
        <v>52</v>
      </c>
      <c r="C27" s="10">
        <v>384768</v>
      </c>
      <c r="D27" s="10">
        <v>499580</v>
      </c>
      <c r="E27" s="10">
        <f>C27+D27</f>
        <v>884348</v>
      </c>
      <c r="F27" s="53">
        <f t="shared" si="9"/>
        <v>7.3814115355311891</v>
      </c>
      <c r="G27" s="53">
        <f t="shared" si="9"/>
        <v>1.8478500191634932</v>
      </c>
      <c r="H27" s="53">
        <f t="shared" si="9"/>
        <v>4.1837341768423784</v>
      </c>
      <c r="I27" s="18">
        <f>C27/C$6*100</f>
        <v>107.38141153553119</v>
      </c>
      <c r="J27" s="18">
        <f>D27/D$6*100</f>
        <v>101.8478500191635</v>
      </c>
    </row>
  </sheetData>
  <phoneticPr fontId="3" type="noConversion"/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L'État de L'École 2017</vt:lpstr>
      <vt:lpstr>Tableau 7.1</vt:lpstr>
      <vt:lpstr>Tableau 7.2</vt:lpstr>
      <vt:lpstr>Figure 7.3</vt:lpstr>
      <vt:lpstr>Série</vt:lpstr>
      <vt:lpstr>'Figure 7.3'!Zone_d_impression</vt:lpstr>
      <vt:lpstr>Série!Zone_d_impression</vt:lpstr>
      <vt:lpstr>'Tableau 7.1'!Zone_d_impression</vt:lpstr>
      <vt:lpstr>'Tableau 7.2'!Zone_d_impression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L'état de l'école 2017. Coûts, activités, résultats; 07 - Les personnels de l'education nationale</dc:title>
  <dc:creator>MEN-DEPP; Ministère de l'éducation nationale, Direction de l'évaluation, de la prospective et de la performance</dc:creator>
  <cp:keywords>personnels, éducation nationale</cp:keywords>
  <cp:lastModifiedBy>Sophie Saint-Philippe</cp:lastModifiedBy>
  <cp:lastPrinted>2017-06-30T14:29:54Z</cp:lastPrinted>
  <dcterms:created xsi:type="dcterms:W3CDTF">2000-07-04T07:54:33Z</dcterms:created>
  <dcterms:modified xsi:type="dcterms:W3CDTF">2017-11-06T10:05:31Z</dcterms:modified>
</cp:coreProperties>
</file>